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drawings/drawing3.xml" ContentType="application/vnd.openxmlformats-officedocument.drawing+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600" windowHeight="8955" tabRatio="901" firstSheet="33" activeTab="36"/>
  </bookViews>
  <sheets>
    <sheet name="First-Page" sheetId="1" r:id="rId1"/>
    <sheet name="Contents" sheetId="2" r:id="rId2"/>
    <sheet name="Sheet1" sheetId="3" r:id="rId3"/>
    <sheet name="AT-1-Gen_Info " sheetId="4" r:id="rId4"/>
    <sheet name="AT-2-S1 BUDGET (2)" sheetId="5" r:id="rId5"/>
    <sheet name="AT_2A_fundflow" sheetId="6" r:id="rId6"/>
    <sheet name="AT-3" sheetId="7" r:id="rId7"/>
    <sheet name="AT3A_cvrg(Insti)_PY" sheetId="8" r:id="rId8"/>
    <sheet name="AT3B_cvrg(Insti)_UPY " sheetId="9" r:id="rId9"/>
    <sheet name="AT3C_cvrg(Insti)_UPY " sheetId="10" r:id="rId10"/>
    <sheet name="enrolment vs availed_PY" sheetId="11" r:id="rId11"/>
    <sheet name="enrolment vs availed_UPY" sheetId="12" r:id="rId12"/>
    <sheet name="AT-4B" sheetId="13" r:id="rId13"/>
    <sheet name="T5_PLAN_vs_PRFM" sheetId="14" r:id="rId14"/>
    <sheet name="T5A_PLAN_vs_PRFM " sheetId="15" r:id="rId15"/>
    <sheet name="T5B_PLAN_vs_PRFM  (2)" sheetId="16" r:id="rId16"/>
    <sheet name="T5C_Drought_PLAN_vs_PRFM " sheetId="17" r:id="rId17"/>
    <sheet name="T5D_Drought_PLAN_vs_PRFM  " sheetId="18" r:id="rId18"/>
    <sheet name="T6_FG_py_Utlsn (2)" sheetId="19" r:id="rId19"/>
    <sheet name="T6_FG_py_Utlsn" sheetId="20" r:id="rId20"/>
    <sheet name="T6A_FG_Upy_Utlsn  (2)" sheetId="21" r:id="rId21"/>
    <sheet name="T6A_FG_Upy_Utlsn " sheetId="22" r:id="rId22"/>
    <sheet name="T6B_Pay_FG_FCI_Pry" sheetId="23" r:id="rId23"/>
    <sheet name="T6C_Coarse_Grain" sheetId="24" r:id="rId24"/>
    <sheet name="T7_CC_PY_Utlsn" sheetId="25" r:id="rId25"/>
    <sheet name="T7ACC_UPY_Utlsn " sheetId="26" r:id="rId26"/>
    <sheet name="AT-8_Hon_CCH_Pry" sheetId="27" r:id="rId27"/>
    <sheet name="AT-8A_Hon_CCH_UPry" sheetId="28" r:id="rId28"/>
    <sheet name="AT9_TA" sheetId="29" r:id="rId29"/>
    <sheet name="AT10_MME" sheetId="30" r:id="rId30"/>
    <sheet name="AT10A_" sheetId="31" r:id="rId31"/>
    <sheet name="AT-10 B" sheetId="32" r:id="rId32"/>
    <sheet name="AT-10 C" sheetId="33" r:id="rId33"/>
    <sheet name="AT-10D" sheetId="34" r:id="rId34"/>
    <sheet name="AT-10 E" sheetId="35" r:id="rId35"/>
    <sheet name="AT-10 F" sheetId="36" r:id="rId36"/>
    <sheet name="AT11_KS Year wise" sheetId="37" r:id="rId37"/>
    <sheet name="AT11A_KS-District wise" sheetId="38" r:id="rId38"/>
    <sheet name="AT12_KD-New" sheetId="39" r:id="rId39"/>
    <sheet name="AT12A_KD-Replacement" sheetId="40" r:id="rId40"/>
    <sheet name="Mode of cooking" sheetId="41" r:id="rId41"/>
    <sheet name="AT-14" sheetId="42" r:id="rId42"/>
    <sheet name="AT-14 A" sheetId="43" r:id="rId43"/>
    <sheet name="AT-15" sheetId="44" r:id="rId44"/>
    <sheet name="AT-16" sheetId="45" r:id="rId45"/>
    <sheet name="AT_17_Coverage-RBSK " sheetId="46" r:id="rId46"/>
    <sheet name="AT18_Details_Community " sheetId="47" r:id="rId47"/>
    <sheet name="AT_19_Impl_Agency" sheetId="48" r:id="rId48"/>
    <sheet name="AT_20_CentralCookingagency " sheetId="49" r:id="rId49"/>
    <sheet name="AT-21" sheetId="50" r:id="rId50"/>
    <sheet name="AT-22" sheetId="51" r:id="rId51"/>
    <sheet name="AT-23 MIS" sheetId="52" r:id="rId52"/>
    <sheet name="AT-23A _AMS" sheetId="53" r:id="rId53"/>
    <sheet name="AT-24" sheetId="54" r:id="rId54"/>
    <sheet name="AT-25" sheetId="55" r:id="rId55"/>
    <sheet name="Sheet1 (2)" sheetId="56" r:id="rId56"/>
    <sheet name="AT26_NoWD" sheetId="57" r:id="rId57"/>
    <sheet name="AT26A_NoWD" sheetId="58" r:id="rId58"/>
    <sheet name="AT27_Req_FG_CA_Pry" sheetId="59" r:id="rId59"/>
    <sheet name="AT27A_Req_FG_CA_U Pry " sheetId="60" r:id="rId60"/>
    <sheet name="AT27B_Req_FG_CA_N CLP" sheetId="61" r:id="rId61"/>
    <sheet name="AT27C_Req_FG_Drought -Pry " sheetId="62" r:id="rId62"/>
    <sheet name="AT27D_Req_FG_Drought -UPry " sheetId="63" r:id="rId63"/>
    <sheet name="AT_28_RqmtKitchen" sheetId="64" r:id="rId64"/>
    <sheet name="AT-28A_RqmtPlinthArea" sheetId="65" r:id="rId65"/>
    <sheet name="AT-28B_Kitchen repair" sheetId="66" r:id="rId66"/>
    <sheet name="AT29_Replacement KD " sheetId="67" r:id="rId67"/>
    <sheet name="AT29_A_Replacement KD" sheetId="68" r:id="rId68"/>
    <sheet name="AT-30_Coook-cum-Helper" sheetId="69" r:id="rId69"/>
    <sheet name="AT_31_Budget_provision " sheetId="70" r:id="rId70"/>
    <sheet name="AT32_Drought Pry Util" sheetId="71" r:id="rId71"/>
    <sheet name="AT-32A Drought UPry Util" sheetId="72" r:id="rId72"/>
  </sheets>
  <externalReferences>
    <externalReference r:id="rId75"/>
    <externalReference r:id="rId76"/>
  </externalReferences>
  <definedNames>
    <definedName name="_xlnm.Print_Area" localSheetId="45">'AT_17_Coverage-RBSK '!$A$1:$L$54</definedName>
    <definedName name="_xlnm.Print_Area" localSheetId="47">'AT_19_Impl_Agency'!$A$1:$J$59</definedName>
    <definedName name="_xlnm.Print_Area" localSheetId="48">'AT_20_CentralCookingagency '!$A$1:$M$152</definedName>
    <definedName name="_xlnm.Print_Area" localSheetId="63">'AT_28_RqmtKitchen'!$A$1:$R$47</definedName>
    <definedName name="_xlnm.Print_Area" localSheetId="5">'AT_2A_fundflow'!$A$1:$AA$29</definedName>
    <definedName name="_xlnm.Print_Area" localSheetId="69">'AT_31_Budget_provision '!$A$1:$AD$43</definedName>
    <definedName name="_xlnm.Print_Area" localSheetId="31">'AT-10 B'!$A$1:$I$51</definedName>
    <definedName name="_xlnm.Print_Area" localSheetId="32">'AT-10 C'!$A$1:$J$49</definedName>
    <definedName name="_xlnm.Print_Area" localSheetId="34">'AT-10 E'!$A$1:$H$49</definedName>
    <definedName name="_xlnm.Print_Area" localSheetId="35">'AT-10 F'!$A$1:$H$50</definedName>
    <definedName name="_xlnm.Print_Area" localSheetId="29">'AT10_MME'!$A$1:$H$32</definedName>
    <definedName name="_xlnm.Print_Area" localSheetId="30">'AT10A_'!$A$1:$E$53</definedName>
    <definedName name="_xlnm.Print_Area" localSheetId="33">'AT-10D'!$A$1:$H$32</definedName>
    <definedName name="_xlnm.Print_Area" localSheetId="36">'AT11_KS Year wise'!$A$1:$K$31</definedName>
    <definedName name="_xlnm.Print_Area" localSheetId="37">'AT11A_KS-District wise'!$A$1:$K$56</definedName>
    <definedName name="_xlnm.Print_Area" localSheetId="38">'AT12_KD-New'!$A$1:$K$54</definedName>
    <definedName name="_xlnm.Print_Area" localSheetId="39">'AT12A_KD-Replacement'!$A$1:$K$54</definedName>
    <definedName name="_xlnm.Print_Area" localSheetId="41">'AT-14'!$A$1:$N$49</definedName>
    <definedName name="_xlnm.Print_Area" localSheetId="42">'AT-14 A'!$A$1:$H$49</definedName>
    <definedName name="_xlnm.Print_Area" localSheetId="43">'AT-15'!$A$1:$L$50</definedName>
    <definedName name="_xlnm.Print_Area" localSheetId="44">'AT-16'!$A$1:$K$50</definedName>
    <definedName name="_xlnm.Print_Area" localSheetId="46">'AT18_Details_Community '!$A$1:$F$52</definedName>
    <definedName name="_xlnm.Print_Area" localSheetId="3">'AT-1-Gen_Info '!$A$1:$T$57</definedName>
    <definedName name="_xlnm.Print_Area" localSheetId="53">'AT-24'!$A$1:$M$51</definedName>
    <definedName name="_xlnm.Print_Area" localSheetId="56">'AT26_NoWD'!#REF!</definedName>
    <definedName name="_xlnm.Print_Area" localSheetId="57">'AT26A_NoWD'!$A$1:$K$32</definedName>
    <definedName name="_xlnm.Print_Area" localSheetId="58">'AT27_Req_FG_CA_Pry'!$A$1:$T$55</definedName>
    <definedName name="_xlnm.Print_Area" localSheetId="59">'AT27A_Req_FG_CA_U Pry '!$A$1:$T$55</definedName>
    <definedName name="_xlnm.Print_Area" localSheetId="60">'AT27B_Req_FG_CA_N CLP'!$A$1:$P$55</definedName>
    <definedName name="_xlnm.Print_Area" localSheetId="61">'AT27C_Req_FG_Drought -Pry '!$A$1:$P$55</definedName>
    <definedName name="_xlnm.Print_Area" localSheetId="62">'AT27D_Req_FG_Drought -UPry '!$A$1:$P$55</definedName>
    <definedName name="_xlnm.Print_Area" localSheetId="64">'AT-28A_RqmtPlinthArea'!$A$1:$R$46</definedName>
    <definedName name="_xlnm.Print_Area" localSheetId="65">'AT-28B_Kitchen repair'!$A$1:$G$51</definedName>
    <definedName name="_xlnm.Print_Area" localSheetId="67">'AT29_A_Replacement KD'!$A$1:$V$52</definedName>
    <definedName name="_xlnm.Print_Area" localSheetId="66">'AT29_Replacement KD '!$A$1:$V$51</definedName>
    <definedName name="_xlnm.Print_Area" localSheetId="4">'AT-2-S1 BUDGET (2)'!$A$1:$V$32</definedName>
    <definedName name="_xlnm.Print_Area" localSheetId="68">'AT-30_Coook-cum-Helper'!$A$1:$L$51</definedName>
    <definedName name="_xlnm.Print_Area" localSheetId="70">'AT32_Drought Pry Util'!$A$1:$L$53</definedName>
    <definedName name="_xlnm.Print_Area" localSheetId="71">'AT-32A Drought UPry Util'!$A$1:$L$53</definedName>
    <definedName name="_xlnm.Print_Area" localSheetId="7">'AT3A_cvrg(Insti)_PY'!$A$1:$N$57</definedName>
    <definedName name="_xlnm.Print_Area" localSheetId="8">'AT3B_cvrg(Insti)_UPY '!$A$1:$N$66</definedName>
    <definedName name="_xlnm.Print_Area" localSheetId="9">'AT3C_cvrg(Insti)_UPY '!$A$1:$N$57</definedName>
    <definedName name="_xlnm.Print_Area" localSheetId="26">'AT-8_Hon_CCH_Pry'!$A$1:$V$56</definedName>
    <definedName name="_xlnm.Print_Area" localSheetId="27">'AT-8A_Hon_CCH_UPry'!$A$1:$V$55</definedName>
    <definedName name="_xlnm.Print_Area" localSheetId="28">'AT9_TA'!$A$1:$I$53</definedName>
    <definedName name="_xlnm.Print_Area" localSheetId="1">'Contents'!$A$1:$C$68</definedName>
    <definedName name="_xlnm.Print_Area" localSheetId="10">'enrolment vs availed_PY'!$A$1:$Q$55</definedName>
    <definedName name="_xlnm.Print_Area" localSheetId="11">'enrolment vs availed_UPY'!$A$1:$Q$56</definedName>
    <definedName name="_xlnm.Print_Area" localSheetId="0">'First-Page'!$A$1:$O$38</definedName>
    <definedName name="_xlnm.Print_Area" localSheetId="40">'Mode of cooking'!$A$1:$H$50</definedName>
    <definedName name="_xlnm.Print_Area" localSheetId="2">'Sheet1'!$A$1:$J$24</definedName>
    <definedName name="_xlnm.Print_Area" localSheetId="55">'Sheet1 (2)'!$A$1:$J$24</definedName>
    <definedName name="_xlnm.Print_Area" localSheetId="13">'T5_PLAN_vs_PRFM'!$A$1:$J$53</definedName>
    <definedName name="_xlnm.Print_Area" localSheetId="14">'T5A_PLAN_vs_PRFM '!$A$1:$J$53</definedName>
    <definedName name="_xlnm.Print_Area" localSheetId="15">'T5B_PLAN_vs_PRFM  (2)'!$A$1:$J$53</definedName>
    <definedName name="_xlnm.Print_Area" localSheetId="16">'T5C_Drought_PLAN_vs_PRFM '!$A$1:$J$53</definedName>
    <definedName name="_xlnm.Print_Area" localSheetId="17">'T5D_Drought_PLAN_vs_PRFM  '!$A$1:$J$53</definedName>
    <definedName name="_xlnm.Print_Area" localSheetId="19">'T6_FG_py_Utlsn'!$A$1:$L$53</definedName>
    <definedName name="_xlnm.Print_Area" localSheetId="18">'T6_FG_py_Utlsn (2)'!$A$1:$L$53</definedName>
    <definedName name="_xlnm.Print_Area" localSheetId="21">'T6A_FG_Upy_Utlsn '!$A$1:$L$54</definedName>
    <definedName name="_xlnm.Print_Area" localSheetId="20">'T6A_FG_Upy_Utlsn  (2)'!$A$1:$L$54</definedName>
    <definedName name="_xlnm.Print_Area" localSheetId="22">'T6B_Pay_FG_FCI_Pry'!$A$1:$M$55</definedName>
    <definedName name="_xlnm.Print_Area" localSheetId="23">'T6C_Coarse_Grain'!$A$1:$L$55</definedName>
    <definedName name="_xlnm.Print_Area" localSheetId="24">'T7_CC_PY_Utlsn'!$A$1:$Q$55</definedName>
    <definedName name="_xlnm.Print_Area" localSheetId="25">'T7ACC_UPY_Utlsn '!$A$1:$Q$54</definedName>
  </definedNames>
  <calcPr fullCalcOnLoad="1"/>
</workbook>
</file>

<file path=xl/sharedStrings.xml><?xml version="1.0" encoding="utf-8"?>
<sst xmlns="http://schemas.openxmlformats.org/spreadsheetml/2006/main" count="4795" uniqueCount="1190">
  <si>
    <t>[Mid-Day Meal Scheme]</t>
  </si>
  <si>
    <t>State:</t>
  </si>
  <si>
    <t>S.No.</t>
  </si>
  <si>
    <t>Name of District</t>
  </si>
  <si>
    <t>No. of  Institutions</t>
  </si>
  <si>
    <t xml:space="preserve">(Govt+LB)Schools </t>
  </si>
  <si>
    <t>GA Schools</t>
  </si>
  <si>
    <t>-</t>
  </si>
  <si>
    <t>Govt: Government Schools</t>
  </si>
  <si>
    <t>LB: Local Body Schools</t>
  </si>
  <si>
    <t>GA: Govt Aided Schools</t>
  </si>
  <si>
    <t xml:space="preserve"> </t>
  </si>
  <si>
    <t>Date:_________</t>
  </si>
  <si>
    <t>(Signature)</t>
  </si>
  <si>
    <t xml:space="preserve">Secretary of the Nodal Department </t>
  </si>
  <si>
    <t xml:space="preserve">                          Government/UT Administration of ________</t>
  </si>
  <si>
    <t>(Only in MS-Excel Format)</t>
  </si>
  <si>
    <t xml:space="preserve">No. of children </t>
  </si>
  <si>
    <t>Total no. of meals served</t>
  </si>
  <si>
    <t>Total</t>
  </si>
  <si>
    <t>Government/UT Administration of ________</t>
  </si>
  <si>
    <t>[Qnty in MTs]</t>
  </si>
  <si>
    <t>Rice</t>
  </si>
  <si>
    <t>Date:</t>
  </si>
  <si>
    <t xml:space="preserve">          Seal:</t>
  </si>
  <si>
    <t>[Rs. in lakh]</t>
  </si>
  <si>
    <t>Sl. No.</t>
  </si>
  <si>
    <t>Primary</t>
  </si>
  <si>
    <t>Upper Primary</t>
  </si>
  <si>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</si>
  <si>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</si>
  <si>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</si>
  <si>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</si>
  <si>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</si>
  <si>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</si>
  <si>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</si>
  <si>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</si>
  <si>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</si>
  <si>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</si>
  <si>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</si>
  <si>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</si>
  <si>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</si>
  <si>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</si>
  <si>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</si>
  <si>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</si>
  <si>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</si>
  <si>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</si>
  <si>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</si>
  <si>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</si>
  <si>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</si>
  <si>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</si>
  <si>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Food item</t>
  </si>
  <si>
    <t>Calories</t>
  </si>
  <si>
    <t>Pulses</t>
  </si>
  <si>
    <t>Oil &amp; fat</t>
  </si>
  <si>
    <t>Salt &amp; Condiments</t>
  </si>
  <si>
    <t>Fuel</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</si>
  <si>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</si>
  <si>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</si>
  <si>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</si>
  <si>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</si>
  <si>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</si>
  <si>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</si>
  <si>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</si>
  <si>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</si>
  <si>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</si>
  <si>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</si>
  <si>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</si>
  <si>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</si>
  <si>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</si>
  <si>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</si>
  <si>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</si>
  <si>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</si>
  <si>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</si>
  <si>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</si>
  <si>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</si>
  <si>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</si>
  <si>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</si>
  <si>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</si>
  <si>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</si>
  <si>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</si>
  <si>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</si>
  <si>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</si>
  <si>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</si>
  <si>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</si>
  <si>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Seal:</t>
  </si>
  <si>
    <t>Anticipated No. of working days</t>
  </si>
  <si>
    <t>Requirement of Foodgrains (in MTs)</t>
  </si>
  <si>
    <t xml:space="preserve"> Government/UT Administration of ________</t>
  </si>
  <si>
    <t>Table: AT-17</t>
  </si>
  <si>
    <t>Table: AT-3A</t>
  </si>
  <si>
    <t>Table: AT-3B</t>
  </si>
  <si>
    <t xml:space="preserve">Total </t>
  </si>
  <si>
    <t xml:space="preserve">                                                                                                                                                                               Government/UT Administration of ________</t>
  </si>
  <si>
    <t>Table: AT-7A</t>
  </si>
  <si>
    <t xml:space="preserve">Total Cooking cost expenditure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</si>
  <si>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</si>
  <si>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</si>
  <si>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</si>
  <si>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</si>
  <si>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</si>
  <si>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</si>
  <si>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</si>
  <si>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</si>
  <si>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</si>
  <si>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</si>
  <si>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</si>
  <si>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</si>
  <si>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</si>
  <si>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</si>
  <si>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</si>
  <si>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SI.No</t>
  </si>
  <si>
    <t>Component</t>
  </si>
  <si>
    <t>No. of Meals served</t>
  </si>
  <si>
    <t>Centre</t>
  </si>
  <si>
    <t>Total (col.8+11-14)</t>
  </si>
  <si>
    <t>Central assistance received</t>
  </si>
  <si>
    <t xml:space="preserve">*Norms are only for guidance. Actual number will be determined on the basis of ground reality. </t>
  </si>
  <si>
    <t>Total            (col 3+4+5+6)</t>
  </si>
  <si>
    <t>Total       (col.8+9+10+11)</t>
  </si>
  <si>
    <t>Total       (col.13+14+15+16)</t>
  </si>
  <si>
    <t>SHG</t>
  </si>
  <si>
    <t>NGO</t>
  </si>
  <si>
    <t>PRI - Panchayati Raj Institution</t>
  </si>
  <si>
    <t>SHG - Self Help Group</t>
  </si>
  <si>
    <t>VEC Village Education Committee</t>
  </si>
  <si>
    <t>WEC - Ward Education Committee</t>
  </si>
  <si>
    <t>Cost of Foodgrain</t>
  </si>
  <si>
    <t>Cooking Cost</t>
  </si>
  <si>
    <t>Transportation Assistance</t>
  </si>
  <si>
    <t>MME</t>
  </si>
  <si>
    <t>Honorarium to Cook-cum-Helper</t>
  </si>
  <si>
    <t>Kitchen-cum-Store</t>
  </si>
  <si>
    <t>Kitchen Devices</t>
  </si>
  <si>
    <t>Quantity (in gms)</t>
  </si>
  <si>
    <t>Diff. Between (7) -(12)</t>
  </si>
  <si>
    <t>Reasons for difference in col. 13</t>
  </si>
  <si>
    <t>Physical           [col. 3-col.5-col.7]</t>
  </si>
  <si>
    <t>Financial ( Rs. in lakh)                                       [col. 4-col.6-col.8]</t>
  </si>
  <si>
    <t xml:space="preserve">Unit Cost </t>
  </si>
  <si>
    <t>(Rs. In lakhs)</t>
  </si>
  <si>
    <t>No. of Institutions assigned to</t>
  </si>
  <si>
    <t>Grand total</t>
  </si>
  <si>
    <t>Govt. (Col.3-7-11)</t>
  </si>
  <si>
    <t>Govt. aided (col.4-8-12)</t>
  </si>
  <si>
    <t>Local body (col.5-9-13)</t>
  </si>
  <si>
    <t>Total (col.6-10-14)</t>
  </si>
  <si>
    <t>*Remarks</t>
  </si>
  <si>
    <t>Instalment / Component</t>
  </si>
  <si>
    <t>Amount (Rs. In lakhs)</t>
  </si>
  <si>
    <t>Date of receiving of funds by the State / UT</t>
  </si>
  <si>
    <t>Block*</t>
  </si>
  <si>
    <t>Amount</t>
  </si>
  <si>
    <t>Date</t>
  </si>
  <si>
    <t>Balance of 1st Instalment</t>
  </si>
  <si>
    <t>2nd Instalment</t>
  </si>
  <si>
    <t>Budget Provision</t>
  </si>
  <si>
    <t xml:space="preserve">Expenditure </t>
  </si>
  <si>
    <t xml:space="preserve"> Holidays</t>
  </si>
  <si>
    <t>Holidays</t>
  </si>
  <si>
    <t>No. of Schools not having Kitchen Shed</t>
  </si>
  <si>
    <t>Fund required</t>
  </si>
  <si>
    <t>Kitchen-cum-Store proposed this year</t>
  </si>
  <si>
    <t>State / UT:</t>
  </si>
  <si>
    <t>Gram Panchayat / School*</t>
  </si>
  <si>
    <t>District*</t>
  </si>
  <si>
    <t xml:space="preserve">*If the State releases the fund directly to District / block / Gram Panchayat / school level, then fill up the relevant column. </t>
  </si>
  <si>
    <t>Youth Club of NYK</t>
  </si>
  <si>
    <t>NYK: Nehru Yuva Kendra</t>
  </si>
  <si>
    <t>1. Cooks- cum- helpers engaged under Mid Day Meal Scheme</t>
  </si>
  <si>
    <t xml:space="preserve">2. Cost of meal per child per school day as per State Nutrition / Expenditure Norm including both, Central and State share. </t>
  </si>
  <si>
    <t>Cost   (in Rs.)</t>
  </si>
  <si>
    <t xml:space="preserve">Vegetables </t>
  </si>
  <si>
    <t>Any other item</t>
  </si>
  <si>
    <t>Central</t>
  </si>
  <si>
    <t>Proposed</t>
  </si>
  <si>
    <t>For Central Share</t>
  </si>
  <si>
    <t>For State Share</t>
  </si>
  <si>
    <t>Central Share</t>
  </si>
  <si>
    <t>Status of Releasing of Funds by the State / UT</t>
  </si>
  <si>
    <t>Date on which Block / Gram Panchyat / School / Cooking Agency received funds</t>
  </si>
  <si>
    <t>Directorate / Authority</t>
  </si>
  <si>
    <t xml:space="preserve">Cost of foodgrains </t>
  </si>
  <si>
    <t xml:space="preserve">3.  Per Unit Cooking Cost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</si>
  <si>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</si>
  <si>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</si>
  <si>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</si>
  <si>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</si>
  <si>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</si>
  <si>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</si>
  <si>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</si>
  <si>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</si>
  <si>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</si>
  <si>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</si>
  <si>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</si>
  <si>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</si>
  <si>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</si>
  <si>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Trust</t>
  </si>
  <si>
    <t>PRI / GP/ Urban Local Body</t>
  </si>
  <si>
    <t>GP - Gram Panchayat</t>
  </si>
  <si>
    <t>No. of children covered</t>
  </si>
  <si>
    <t>Kitchen-cum-store</t>
  </si>
  <si>
    <t>No. of meals to be served  (Col. 4 x Col. 5)</t>
  </si>
  <si>
    <t>Name of Distict</t>
  </si>
  <si>
    <t>State Share</t>
  </si>
  <si>
    <t>Table: AT-8A</t>
  </si>
  <si>
    <t>Total       (col. 8+9+  10+11)</t>
  </si>
  <si>
    <t>Total            (col 3+4 +5+6)</t>
  </si>
  <si>
    <t>Table: AT-6B</t>
  </si>
  <si>
    <t>STATE/UT: _________________</t>
  </si>
  <si>
    <t>kitchen cum store constructed through convergance</t>
  </si>
  <si>
    <t xml:space="preserve">Adhoc Grant (25%) </t>
  </si>
  <si>
    <t xml:space="preserve">(A) Recurring Assistance </t>
  </si>
  <si>
    <t xml:space="preserve">(B) Non-Recurring Assistance </t>
  </si>
  <si>
    <t>(Govt+LB)</t>
  </si>
  <si>
    <t>GA</t>
  </si>
  <si>
    <t>State Share(9+12-15)</t>
  </si>
  <si>
    <t>Total(10+13-16)</t>
  </si>
  <si>
    <t xml:space="preserve">No. of schools </t>
  </si>
  <si>
    <t>Name of  District</t>
  </si>
  <si>
    <t>S.no</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</si>
  <si>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</si>
  <si>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</si>
  <si>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</si>
  <si>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</si>
  <si>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</si>
  <si>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</si>
  <si>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</si>
  <si>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</si>
  <si>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</si>
  <si>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Deworming tablets distributed</t>
  </si>
  <si>
    <t>Distribution of spectacles</t>
  </si>
  <si>
    <t xml:space="preserve">If the cooking cost has been revised several times during the year, then all such costs should be indicated in separate rows and dates of their application in remarks column. </t>
  </si>
  <si>
    <t>Central             (col6+9-12)</t>
  </si>
  <si>
    <t>Central Share(8+11-14)</t>
  </si>
  <si>
    <t>Recurring Assistance</t>
  </si>
  <si>
    <t>Non-Recurring Assistance</t>
  </si>
  <si>
    <t>Payment of Pending Bills of previous year</t>
  </si>
  <si>
    <t xml:space="preserve">Amount  </t>
  </si>
  <si>
    <t>Constructed with convergence</t>
  </si>
  <si>
    <t>Academic Calendar (No. of Days)</t>
  </si>
  <si>
    <t>Total No. of schools excluding newly opened school</t>
  </si>
  <si>
    <t>No. of Schools not having Kitchen-cum-store</t>
  </si>
  <si>
    <t>No. of children enrolled</t>
  </si>
  <si>
    <t>Recurring Asssitance</t>
  </si>
  <si>
    <t>Non Recurring Assistance</t>
  </si>
  <si>
    <t>Mode of Payment (cash / cheque / e-transfer)</t>
  </si>
  <si>
    <t xml:space="preserve">  Unutilized Budget</t>
  </si>
  <si>
    <t>Gen.</t>
  </si>
  <si>
    <t>SC.</t>
  </si>
  <si>
    <t>ST.</t>
  </si>
  <si>
    <t>Rs. In lakh</t>
  </si>
  <si>
    <t>Gen</t>
  </si>
  <si>
    <t>2013-14</t>
  </si>
  <si>
    <t>Table: AT-3C</t>
  </si>
  <si>
    <t>Primary (I-V)</t>
  </si>
  <si>
    <t>Upper Primary (VI-VIII)</t>
  </si>
  <si>
    <t>Primary with Upper Primary (I-VIII)</t>
  </si>
  <si>
    <t>Total no.  of institutions
in the State</t>
  </si>
  <si>
    <t>Total no.  of institutions
Serving MDM in the State</t>
  </si>
  <si>
    <t>1</t>
  </si>
  <si>
    <t>2</t>
  </si>
  <si>
    <t>3</t>
  </si>
  <si>
    <t>4</t>
  </si>
  <si>
    <t>5</t>
  </si>
  <si>
    <t>6</t>
  </si>
  <si>
    <t>7</t>
  </si>
  <si>
    <t>8</t>
  </si>
  <si>
    <t>Note: The institutions already counted under primary(col. 3) and upper primary(col. 4) should not be counted again in primary with upper primary(col.5)</t>
  </si>
  <si>
    <t xml:space="preserve">Total Institutions </t>
  </si>
  <si>
    <t>No. of Inst. For which Annual data entry completed</t>
  </si>
  <si>
    <t>No. of Inst. For which Monthly data entry completed</t>
  </si>
  <si>
    <t>May</t>
  </si>
  <si>
    <t>Jun</t>
  </si>
  <si>
    <t>Jul</t>
  </si>
  <si>
    <t>Aug</t>
  </si>
  <si>
    <t>Sep</t>
  </si>
  <si>
    <t>Oct</t>
  </si>
  <si>
    <t>Nov</t>
  </si>
  <si>
    <t xml:space="preserve">                                                                                                                                                                              </t>
  </si>
  <si>
    <t xml:space="preserve">Sl. </t>
  </si>
  <si>
    <t>Designation</t>
  </si>
  <si>
    <t>Working under MDMS</t>
  </si>
  <si>
    <t>State level</t>
  </si>
  <si>
    <t>District Level</t>
  </si>
  <si>
    <t>Block Level</t>
  </si>
  <si>
    <t>9</t>
  </si>
  <si>
    <t>10</t>
  </si>
  <si>
    <t>11</t>
  </si>
  <si>
    <t>Regular Employee</t>
  </si>
  <si>
    <t xml:space="preserve">District </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</si>
  <si>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</si>
  <si>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</si>
  <si>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</si>
  <si>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</si>
  <si>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</si>
  <si>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</si>
  <si>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</si>
  <si>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</si>
  <si>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</si>
  <si>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</si>
  <si>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</si>
  <si>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</si>
  <si>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</si>
  <si>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</si>
  <si>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</si>
  <si>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</si>
  <si>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</si>
  <si>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</si>
  <si>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</si>
  <si>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</si>
  <si>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</si>
  <si>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</si>
  <si>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</si>
  <si>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</si>
  <si>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</si>
  <si>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</si>
  <si>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</si>
  <si>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</si>
  <si>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</si>
  <si>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State(Yes/No) Give details</t>
  </si>
  <si>
    <t>District (Yes/No) Give details</t>
  </si>
  <si>
    <t>Block (Yes/No) Give details</t>
  </si>
  <si>
    <t>Dedicated Nodal Department for MDM</t>
  </si>
  <si>
    <t>Dedicated Nodal official for MDM</t>
  </si>
  <si>
    <t>Mode of receiving complaints</t>
  </si>
  <si>
    <r>
      <rPr>
        <b/>
        <sz val="7"/>
        <color indexed="8"/>
        <rFont val="Calibri"/>
        <family val="2"/>
      </rPr>
      <t xml:space="preserve">  </t>
    </r>
    <r>
      <rPr>
        <b/>
        <sz val="10"/>
        <color indexed="8"/>
        <rFont val="Calibri"/>
        <family val="2"/>
      </rPr>
      <t>Toll free number</t>
    </r>
  </si>
  <si>
    <r>
      <rPr>
        <b/>
        <sz val="7"/>
        <color indexed="8"/>
        <rFont val="Calibri"/>
        <family val="2"/>
      </rPr>
      <t xml:space="preserve">  </t>
    </r>
    <r>
      <rPr>
        <b/>
        <sz val="10"/>
        <color indexed="8"/>
        <rFont val="Calibri"/>
        <family val="2"/>
      </rPr>
      <t>Dedicated landline number</t>
    </r>
  </si>
  <si>
    <r>
      <rPr>
        <b/>
        <sz val="7"/>
        <color indexed="8"/>
        <rFont val="Calibri"/>
        <family val="2"/>
      </rPr>
      <t xml:space="preserve">  </t>
    </r>
    <r>
      <rPr>
        <b/>
        <sz val="10"/>
        <color indexed="8"/>
        <rFont val="Calibri"/>
        <family val="2"/>
      </rPr>
      <t>Call centre</t>
    </r>
  </si>
  <si>
    <r>
      <rPr>
        <b/>
        <sz val="7"/>
        <color indexed="8"/>
        <rFont val="Calibri"/>
        <family val="2"/>
      </rPr>
      <t xml:space="preserve">  </t>
    </r>
    <r>
      <rPr>
        <b/>
        <sz val="10"/>
        <color indexed="8"/>
        <rFont val="Calibri"/>
        <family val="2"/>
      </rPr>
      <t>Emails</t>
    </r>
  </si>
  <si>
    <r>
      <rPr>
        <b/>
        <sz val="7"/>
        <color indexed="8"/>
        <rFont val="Calibri"/>
        <family val="2"/>
      </rPr>
      <t xml:space="preserve">  </t>
    </r>
    <r>
      <rPr>
        <b/>
        <sz val="10"/>
        <color indexed="8"/>
        <rFont val="Calibri"/>
        <family val="2"/>
      </rPr>
      <t>Press news</t>
    </r>
  </si>
  <si>
    <r>
      <rPr>
        <b/>
        <sz val="7"/>
        <color indexed="8"/>
        <rFont val="Calibri"/>
        <family val="2"/>
      </rPr>
      <t xml:space="preserve">  </t>
    </r>
    <r>
      <rPr>
        <b/>
        <sz val="10"/>
        <color indexed="8"/>
        <rFont val="Calibri"/>
        <family val="2"/>
      </rPr>
      <t>Radio/T.V.</t>
    </r>
  </si>
  <si>
    <r>
      <rPr>
        <b/>
        <sz val="7"/>
        <color indexed="8"/>
        <rFont val="Calibri"/>
        <family val="2"/>
      </rPr>
      <t xml:space="preserve">  </t>
    </r>
    <r>
      <rPr>
        <b/>
        <sz val="10"/>
        <color indexed="8"/>
        <rFont val="Calibri"/>
        <family val="2"/>
      </rPr>
      <t>SMS</t>
    </r>
  </si>
  <si>
    <r>
      <rPr>
        <b/>
        <sz val="7"/>
        <color indexed="8"/>
        <rFont val="Calibri"/>
        <family val="2"/>
      </rPr>
      <t xml:space="preserve">  </t>
    </r>
    <r>
      <rPr>
        <b/>
        <sz val="10"/>
        <color indexed="8"/>
        <rFont val="Calibri"/>
        <family val="2"/>
      </rPr>
      <t>Postal system</t>
    </r>
  </si>
  <si>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</si>
  <si>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</si>
  <si>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</si>
  <si>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</si>
  <si>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</si>
  <si>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</si>
  <si>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</si>
  <si>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</si>
  <si>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</si>
  <si>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</si>
  <si>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</si>
  <si>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</si>
  <si>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</si>
  <si>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</si>
  <si>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</si>
  <si>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</si>
  <si>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</si>
  <si>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</si>
  <si>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</si>
  <si>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</si>
  <si>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</si>
  <si>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2014-15</t>
  </si>
  <si>
    <t>Free of cost</t>
  </si>
  <si>
    <t>Special Training Centers</t>
  </si>
  <si>
    <t>Total            (col 3+ 4+5+6)</t>
  </si>
  <si>
    <t>Total       (col. 8+9+ 10+11)</t>
  </si>
  <si>
    <t>Total       (col. 8+9+10+11)</t>
  </si>
  <si>
    <t>Table: AT-5 A</t>
  </si>
  <si>
    <t>Table: AT-5 C</t>
  </si>
  <si>
    <t>Table: AT-5 B</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</si>
  <si>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</si>
  <si>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r>
      <t>No. of working days</t>
    </r>
    <r>
      <rPr>
        <b/>
        <sz val="8"/>
        <color indexed="10"/>
        <rFont val="Arial"/>
        <family val="2"/>
      </rPr>
      <t xml:space="preserve"> </t>
    </r>
    <r>
      <rPr>
        <b/>
        <sz val="10"/>
        <color indexed="10"/>
        <rFont val="Arial"/>
        <family val="2"/>
      </rPr>
      <t xml:space="preserve">   </t>
    </r>
    <r>
      <rPr>
        <b/>
        <sz val="10"/>
        <rFont val="Arial"/>
        <family val="2"/>
      </rPr>
      <t xml:space="preserve">          </t>
    </r>
  </si>
  <si>
    <t>**: includes unspent balance at State, District, Block and school level (including NGOs/Private Agencies).</t>
  </si>
  <si>
    <t>* Including Drought also, if applicable</t>
  </si>
  <si>
    <t xml:space="preserve">Closing Balance**                  (col.4+5-6)                         </t>
  </si>
  <si>
    <t xml:space="preserve">Closing Balance** (col.9+10-11)                         </t>
  </si>
  <si>
    <t xml:space="preserve">No. of Cook-cum-helpers approved by  PAB-MDM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</si>
  <si>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</si>
  <si>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</si>
  <si>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</si>
  <si>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</si>
  <si>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</si>
  <si>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</si>
  <si>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</si>
  <si>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</si>
  <si>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</si>
  <si>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</si>
  <si>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</si>
  <si>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</si>
  <si>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Name of NGO</t>
  </si>
  <si>
    <t>No. of Kitchens</t>
  </si>
  <si>
    <t>No. of institution covered</t>
  </si>
  <si>
    <t>SMC/VEC / WEC</t>
  </si>
  <si>
    <t>Name of Trust</t>
  </si>
  <si>
    <t>No. of SHG</t>
  </si>
  <si>
    <t>Total no. of Institutions</t>
  </si>
  <si>
    <t>Status</t>
  </si>
  <si>
    <t>No . of schools to be covered</t>
  </si>
  <si>
    <t>No. of IEC Activities</t>
  </si>
  <si>
    <t>Level</t>
  </si>
  <si>
    <t>District/ Block</t>
  </si>
  <si>
    <t>School</t>
  </si>
  <si>
    <t>Tools</t>
  </si>
  <si>
    <t>Audio Video</t>
  </si>
  <si>
    <t>Print</t>
  </si>
  <si>
    <t>Traditional (Nukkad Natak, Folk Songs, Rallies, Others)</t>
  </si>
  <si>
    <t>Expendituer Incurred (in Rs)</t>
  </si>
  <si>
    <t>No. of schools having hand washing facilities</t>
  </si>
  <si>
    <t>Tap</t>
  </si>
  <si>
    <t>Hand pump</t>
  </si>
  <si>
    <t>Pond/ well/ Stream</t>
  </si>
  <si>
    <t>Teacher</t>
  </si>
  <si>
    <t>Community</t>
  </si>
  <si>
    <t>CCH</t>
  </si>
  <si>
    <t>2. a.</t>
  </si>
  <si>
    <t>Name of food items</t>
  </si>
  <si>
    <t>Pending bills of previous year</t>
  </si>
  <si>
    <t xml:space="preserve">Name of Organization/ Institute for conducting social audit </t>
  </si>
  <si>
    <t>Completed (Yes/ No)</t>
  </si>
  <si>
    <t xml:space="preserve">In Progress (Training/ conduct at school/ public hearing)  </t>
  </si>
  <si>
    <t>Not yet started</t>
  </si>
  <si>
    <t>Total Exp.     (in Rs)</t>
  </si>
  <si>
    <t xml:space="preserve">State functionaries </t>
  </si>
  <si>
    <t xml:space="preserve">Source of information </t>
  </si>
  <si>
    <t xml:space="preserve">Media </t>
  </si>
  <si>
    <t>Social Audit Report</t>
  </si>
  <si>
    <t>Number of complaints on discrimination on</t>
  </si>
  <si>
    <t xml:space="preserve">Parent/Children/Community </t>
  </si>
  <si>
    <t>Total (col 6+7) *</t>
  </si>
  <si>
    <t>Nature of Complaints</t>
  </si>
  <si>
    <t>No. of CCH having bank account</t>
  </si>
  <si>
    <t>Quantity</t>
  </si>
  <si>
    <t>Cost (in Rs.)</t>
  </si>
  <si>
    <t>Frequency</t>
  </si>
  <si>
    <t>1. A - Honorarium to Cook cum helpers (per month):</t>
  </si>
  <si>
    <t xml:space="preserve">Special Training Centers : Special Training Centre under SSA, Education Gaurantee Scheme center, Alternative and Innovative Education and NCLP schools </t>
  </si>
  <si>
    <t xml:space="preserve">     of Labour Department. </t>
  </si>
  <si>
    <t xml:space="preserve">              of Labour Department. </t>
  </si>
  <si>
    <t>Table: AT-5 D</t>
  </si>
  <si>
    <t>Reasons for Less payment Col. (7-9)</t>
  </si>
  <si>
    <t>Table: AT-6C</t>
  </si>
  <si>
    <t>STATE/UT : _________________</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</si>
  <si>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</si>
  <si>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</si>
  <si>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</si>
  <si>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</si>
  <si>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</si>
  <si>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</si>
  <si>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</si>
  <si>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</si>
  <si>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</si>
  <si>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</si>
  <si>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</si>
  <si>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</si>
  <si>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</si>
  <si>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</si>
  <si>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</si>
  <si>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</si>
  <si>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</si>
  <si>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Plinth Area 1 (20sq Mtr)</t>
  </si>
  <si>
    <t>Plinth Area 2 (24 sq Mtr)</t>
  </si>
  <si>
    <t>Plinth Area 3 (28 sq Mtr)</t>
  </si>
  <si>
    <t>Plinth Area 4 (32 sq Mtr)</t>
  </si>
  <si>
    <t>Gen. Col. 3-Col.15</t>
  </si>
  <si>
    <t>SC.  Col. 4-Col.16</t>
  </si>
  <si>
    <t>ST.  Col. 5-Col.17</t>
  </si>
  <si>
    <t>Total Col. 19+Col.20+Col.21</t>
  </si>
  <si>
    <t>(Rs. In  Lakh)</t>
  </si>
  <si>
    <t>Total sanctioned</t>
  </si>
  <si>
    <t>Additional Food Items (per child)</t>
  </si>
  <si>
    <t>Contractual/Part time worker</t>
  </si>
  <si>
    <t>Full meal in lieu of MDM</t>
  </si>
  <si>
    <t>Children benefitted</t>
  </si>
  <si>
    <t>Meals served</t>
  </si>
  <si>
    <t>Name of the items</t>
  </si>
  <si>
    <t>In kind</t>
  </si>
  <si>
    <t>In any other form</t>
  </si>
  <si>
    <t>Additional Food Item</t>
  </si>
  <si>
    <t>Value
(In Rs)</t>
  </si>
  <si>
    <t xml:space="preserve">No. of schools received contribution </t>
  </si>
  <si>
    <t>2016-17</t>
  </si>
  <si>
    <t xml:space="preserve">No. of CCHs engaged  </t>
  </si>
  <si>
    <t xml:space="preserve">No. of CCHs engaged </t>
  </si>
  <si>
    <t xml:space="preserve">Procured (C) </t>
  </si>
  <si>
    <t>Table: AT-12 A</t>
  </si>
  <si>
    <t>Anticipated No. of working days for NCLP schools</t>
  </si>
  <si>
    <t xml:space="preserve">Cooking Cost </t>
  </si>
  <si>
    <t>Mid Day Meal Scheme</t>
  </si>
  <si>
    <t xml:space="preserve">Number of institutions </t>
  </si>
  <si>
    <t xml:space="preserve">Meals not served </t>
  </si>
  <si>
    <t>No. of working days</t>
  </si>
  <si>
    <t xml:space="preserve">Number of children </t>
  </si>
  <si>
    <t>Whether allowance is paid to children</t>
  </si>
  <si>
    <t xml:space="preserve">Foodgrains (Wheat/Rice/Coarse grain) </t>
  </si>
  <si>
    <t xml:space="preserve">Table: AT-12 A : Sanction and Utilisation of Central assistance towards replacement of Kitchen Devices  </t>
  </si>
  <si>
    <t xml:space="preserve">Proposed number of children  </t>
  </si>
  <si>
    <t>Note : State may indicate their plinth area and size of the kitchen-cum-stores if they have any other plinth area than mentioned in the table.</t>
  </si>
  <si>
    <t xml:space="preserve">No. of schools covered </t>
  </si>
  <si>
    <t xml:space="preserve">No. of children covered </t>
  </si>
  <si>
    <t>Health Check -ups carried out</t>
  </si>
  <si>
    <t>Mode of cooking (No. of Schools)</t>
  </si>
  <si>
    <t xml:space="preserve">LPG </t>
  </si>
  <si>
    <t>Solar cooker</t>
  </si>
  <si>
    <t>Fire wood</t>
  </si>
  <si>
    <t>Tasting of food (number of schools)</t>
  </si>
  <si>
    <t>Parents</t>
  </si>
  <si>
    <t xml:space="preserve">Name of the Accredited / Recognised lab engaged for testing </t>
  </si>
  <si>
    <t xml:space="preserve">Collected </t>
  </si>
  <si>
    <t>Tested</t>
  </si>
  <si>
    <t>Meeting norms</t>
  </si>
  <si>
    <t>Below norms</t>
  </si>
  <si>
    <t xml:space="preserve">Number of samples </t>
  </si>
  <si>
    <t>Result (No. of samples)</t>
  </si>
  <si>
    <t xml:space="preserve">Number of </t>
  </si>
  <si>
    <t>Schools inspected by Govt. officials</t>
  </si>
  <si>
    <t>Meetings of District level committee headed by the senior most Member of Parliament of Loksabha</t>
  </si>
  <si>
    <t>Meetings of District Steering cum Monitoring committee headed by District Megistrate</t>
  </si>
  <si>
    <t>Table: AT-10 A</t>
  </si>
  <si>
    <t>2017-18</t>
  </si>
  <si>
    <t>2015-16</t>
  </si>
  <si>
    <t>Constructed through convergence</t>
  </si>
  <si>
    <t>Procured through convergence</t>
  </si>
  <si>
    <t>Table AT- 13: Details of mode of cooking</t>
  </si>
  <si>
    <t>Table AT-13</t>
  </si>
  <si>
    <t>Table AT -14 : Quality, Safety and Hygiene</t>
  </si>
  <si>
    <t>Table: AT- 14</t>
  </si>
  <si>
    <t>Table AT -14 A : Testing of Food Samples by accredited labs</t>
  </si>
  <si>
    <t>Table: AT- 14 A</t>
  </si>
  <si>
    <t>Table AT -15 : Contribution by community in form of  Tithi Bhojan or any other similar practice</t>
  </si>
  <si>
    <t>Table: AT- 15</t>
  </si>
  <si>
    <t>Table AT -16 : Interuptions in serving of MDM and MDM allowance paid to children</t>
  </si>
  <si>
    <t>Table: AT- 16</t>
  </si>
  <si>
    <t>Table - AT - 21</t>
  </si>
  <si>
    <t>Table AT -22 :Information on NGOs covering more than 20000 children, if any</t>
  </si>
  <si>
    <t>Table: AT- 22</t>
  </si>
  <si>
    <t>Table-AT- 23</t>
  </si>
  <si>
    <t>Table AT - 24 : Details of discrimination of any kind in MDMS</t>
  </si>
  <si>
    <t>Table - AT - 24</t>
  </si>
  <si>
    <t>Table AT- 25: Details of Grievance Redressal cell</t>
  </si>
  <si>
    <t>Table: AT- 25</t>
  </si>
  <si>
    <t>Table: AT-26</t>
  </si>
  <si>
    <t>Table: AT-26 A</t>
  </si>
  <si>
    <t>Table: AT-27</t>
  </si>
  <si>
    <t>Table: AT-27 A</t>
  </si>
  <si>
    <t>Table: AT-27 B</t>
  </si>
  <si>
    <t>Table: AT-28</t>
  </si>
  <si>
    <t xml:space="preserve">Table: AT-28 A </t>
  </si>
  <si>
    <t>Table: AT-29</t>
  </si>
  <si>
    <t>Table: AT-30</t>
  </si>
  <si>
    <t>Table: AT-2A</t>
  </si>
  <si>
    <t>No. of schools having parents roaster</t>
  </si>
  <si>
    <t>No. of schools having tasting register</t>
  </si>
  <si>
    <t xml:space="preserve">Table: AT-20 : Information on Cooking Agencies </t>
  </si>
  <si>
    <t xml:space="preserve">Table: AT-20 </t>
  </si>
  <si>
    <t>No. of Inst. For which daily data transferred to central server</t>
  </si>
  <si>
    <t>Table-AT- 23 A</t>
  </si>
  <si>
    <t>11 = 5+6+9+10</t>
  </si>
  <si>
    <t>Table AT -10 C :Details of IEC Activities</t>
  </si>
  <si>
    <t>Table - AT - 10 C</t>
  </si>
  <si>
    <t>Table: AT 10 D - Manpower dedicated for MDMS</t>
  </si>
  <si>
    <t>Table-AT- 10D</t>
  </si>
  <si>
    <t>Table: AT-31</t>
  </si>
  <si>
    <t>Contents</t>
  </si>
  <si>
    <t>Table No.</t>
  </si>
  <si>
    <t>Particulars</t>
  </si>
  <si>
    <t>AT- 1</t>
  </si>
  <si>
    <t>AT - 2</t>
  </si>
  <si>
    <t>AT - 2 A</t>
  </si>
  <si>
    <t>AT - 3</t>
  </si>
  <si>
    <t>AT- 3 A</t>
  </si>
  <si>
    <t>AT- 3 B</t>
  </si>
  <si>
    <t>AT-3 C</t>
  </si>
  <si>
    <t>AT - 4</t>
  </si>
  <si>
    <t>AT - 4 A</t>
  </si>
  <si>
    <t>AT - 5</t>
  </si>
  <si>
    <t>AT - 5 A</t>
  </si>
  <si>
    <t>AT - 5 B</t>
  </si>
  <si>
    <t>AT - 5 C</t>
  </si>
  <si>
    <t>AT - 5 D</t>
  </si>
  <si>
    <t>AT - 6</t>
  </si>
  <si>
    <t>AT - 6 A</t>
  </si>
  <si>
    <t>AT - 6 B</t>
  </si>
  <si>
    <t>AT - 6 C</t>
  </si>
  <si>
    <t>AT - 7</t>
  </si>
  <si>
    <t>AT - 7 A</t>
  </si>
  <si>
    <t>AT - 8</t>
  </si>
  <si>
    <t>AT - 8 A</t>
  </si>
  <si>
    <t>AT - 9</t>
  </si>
  <si>
    <t>AT - 10</t>
  </si>
  <si>
    <t>AT - 10 A</t>
  </si>
  <si>
    <t>AT - 10 B</t>
  </si>
  <si>
    <t xml:space="preserve">Details of Social Audit </t>
  </si>
  <si>
    <t>AT - 10 C</t>
  </si>
  <si>
    <t>Details of IEC Activities</t>
  </si>
  <si>
    <t>AT - 10 D</t>
  </si>
  <si>
    <t>Manpower dedicated for MDMS</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</si>
  <si>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</si>
  <si>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</si>
  <si>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</si>
  <si>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</si>
  <si>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</si>
  <si>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</si>
  <si>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</si>
  <si>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</si>
  <si>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Details of mode of cooking</t>
  </si>
  <si>
    <t>AT - 14</t>
  </si>
  <si>
    <t>Quality, Safety and Hygiene</t>
  </si>
  <si>
    <t>AT - 14 A</t>
  </si>
  <si>
    <t>Testing of Food Samples</t>
  </si>
  <si>
    <t>AT - 15</t>
  </si>
  <si>
    <t>Contribution by community in form of  Tithi Bhojan or any other similar practice</t>
  </si>
  <si>
    <t>AT - 16</t>
  </si>
  <si>
    <t>Interuptions in serving of MDM and MDM allowance paid to children</t>
  </si>
  <si>
    <t>AT - 17</t>
  </si>
  <si>
    <t>AT - 18</t>
  </si>
  <si>
    <t>Formation of School Management Committee (SMC) at School Level for Monitoring the Scheme</t>
  </si>
  <si>
    <t>AT - 19</t>
  </si>
  <si>
    <t>Responsibility of Implementation</t>
  </si>
  <si>
    <t>AT - 20</t>
  </si>
  <si>
    <t xml:space="preserve">Information on Cooking Agencies </t>
  </si>
  <si>
    <t>AT - 21</t>
  </si>
  <si>
    <t>Details of engagement and apportionment of honorarium to cook cum helpers (CCH) between schools and centralized kitchen.</t>
  </si>
  <si>
    <t>AT - 22</t>
  </si>
  <si>
    <t>Information on NGOs covering more than 20000 children, if any</t>
  </si>
  <si>
    <t>AT - 23</t>
  </si>
  <si>
    <t>AT - 23 A</t>
  </si>
  <si>
    <t>AT - 24</t>
  </si>
  <si>
    <t>Details of discrimination of any kind in MDMS</t>
  </si>
  <si>
    <t>AT - 25</t>
  </si>
  <si>
    <t>Details of Grievance Redressal cell</t>
  </si>
  <si>
    <t>AT - 26</t>
  </si>
  <si>
    <t>AT - 26 A</t>
  </si>
  <si>
    <t>AT - 27</t>
  </si>
  <si>
    <t>AT - 27 A</t>
  </si>
  <si>
    <t>AT - 27 B</t>
  </si>
  <si>
    <t>AT - 27 C</t>
  </si>
  <si>
    <t>AT - 27 D</t>
  </si>
  <si>
    <t>AT - 28</t>
  </si>
  <si>
    <t>AT - 28 A</t>
  </si>
  <si>
    <t>AT - 29</t>
  </si>
  <si>
    <t>AT - 30</t>
  </si>
  <si>
    <t>AT - 31</t>
  </si>
  <si>
    <t xml:space="preserve">Mid Day Meal Scheme </t>
  </si>
  <si>
    <t xml:space="preserve">Average number of children availed MDM </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</si>
  <si>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</si>
  <si>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</si>
  <si>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</si>
  <si>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</si>
  <si>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</si>
  <si>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</si>
  <si>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</si>
  <si>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</si>
  <si>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</si>
  <si>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</si>
  <si>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</si>
  <si>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</si>
  <si>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</si>
  <si>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Amount paid to children (in Rs)</t>
  </si>
  <si>
    <t>Foodgrains provided to children (in MT)</t>
  </si>
  <si>
    <t>Covered through centralised kitchen</t>
  </si>
  <si>
    <t>Requirement of Pulses (in MTs)</t>
  </si>
  <si>
    <t>Pulse 1 (name)</t>
  </si>
  <si>
    <t>Pulse 2 (name)</t>
  </si>
  <si>
    <t>Pulse 3 (name)</t>
  </si>
  <si>
    <t>Pulse 4 (name)</t>
  </si>
  <si>
    <t>Pulse 5 (name)</t>
  </si>
  <si>
    <t>Table: AT-27C</t>
  </si>
  <si>
    <t>Maximum number of institutions for which daily data transferred during the month</t>
  </si>
  <si>
    <t xml:space="preserve">Closing Balance*                 (col.4+5-6)                         </t>
  </si>
  <si>
    <t xml:space="preserve">Closing Balance*  (col.9+10-11)                         </t>
  </si>
  <si>
    <t>*: includes unspent balance at State, District, Block and school level (including NGOs/Private Agencies).</t>
  </si>
  <si>
    <t xml:space="preserve">Closing Balance*                  (col.4+5-6)                         </t>
  </si>
  <si>
    <t xml:space="preserve">Closing Balance* (col.9+10-11)                         </t>
  </si>
  <si>
    <t>* State</t>
  </si>
  <si>
    <t>*State</t>
  </si>
  <si>
    <t xml:space="preserve">*State (col.7+10-13) </t>
  </si>
  <si>
    <t>*state share includes funds as well as monetary value of the commodities supplied by the State/UT</t>
  </si>
  <si>
    <t>* state share includes funds as well as monetary value of the commodities supplied by the State/UT</t>
  </si>
  <si>
    <t>Table - AT - 10 B</t>
  </si>
  <si>
    <t>Table: AT-27 D</t>
  </si>
  <si>
    <t>Total No. of Cook-cum-helpers required in drought affected areas, if any</t>
  </si>
  <si>
    <t>Table: AT- 32</t>
  </si>
  <si>
    <t>District :</t>
  </si>
  <si>
    <t>Foodgrains</t>
  </si>
  <si>
    <t xml:space="preserve">Hon. to cook-cum-helpers </t>
  </si>
  <si>
    <t>Allocation</t>
  </si>
  <si>
    <t>Utilisation</t>
  </si>
  <si>
    <t>Allocation (Centre +State)</t>
  </si>
  <si>
    <t>Utilisation (Centre +State)</t>
  </si>
  <si>
    <t>Table: AT-32A</t>
  </si>
  <si>
    <t>Secretary of the Nodal Department</t>
  </si>
  <si>
    <t>Information on Kitchen Garden</t>
  </si>
  <si>
    <t xml:space="preserve">AT - 10 E </t>
  </si>
  <si>
    <t>AT - 4 B</t>
  </si>
  <si>
    <t>Information on Aadhaar Enrolment</t>
  </si>
  <si>
    <t>AT - 32</t>
  </si>
  <si>
    <t>AT - 32 A</t>
  </si>
  <si>
    <t>Coarse Grains</t>
  </si>
  <si>
    <t>2018-19</t>
  </si>
  <si>
    <t>Number of School Working Days (Primary,Classes I-V) for 2019-20</t>
  </si>
  <si>
    <t>Number of School Working Days (Upper Primary,Classes VI-VIII) for 2019-20</t>
  </si>
  <si>
    <t>Proposal for coverage of children and working days  for 2019-20  (Primary Classes, I-V)</t>
  </si>
  <si>
    <t>Proposal for coverage of children and working days  for 2019-20  (Upper Primary,Classes VI-VIII)</t>
  </si>
  <si>
    <t>Proposal for coverage of children for NCLP Schools during 2019-20</t>
  </si>
  <si>
    <t>Proposal for coverage of children and working days  for Primary (Classes I-V) in Drought affected areas  during 2019-20</t>
  </si>
  <si>
    <t>Proposal for coverage of children and working days  for  Upper Primary (Classes VI-VIII)in Drought affected areas  during 2019-20</t>
  </si>
  <si>
    <t>Requirement of kitchen-cum-stores in the Primary and Upper Primary schools for the year 2019-20</t>
  </si>
  <si>
    <t>Requirement of kitchen cum stores as per Plinth Area Norm in the Primary and Upper Primary schools for the year 2019-20</t>
  </si>
  <si>
    <t>Requirement of Cook cum Helpers for 2019-20</t>
  </si>
  <si>
    <t>Budget Provision for the Year 2019-20</t>
  </si>
  <si>
    <t>Annual Work Plan and Budget 2019-20</t>
  </si>
  <si>
    <t>2019-20</t>
  </si>
  <si>
    <t>No. of institutions where setting up of kitchen garden is proposed during 2019-20</t>
  </si>
  <si>
    <t>Annual Work Plan &amp; Budget 2019-20</t>
  </si>
  <si>
    <t>Proposals for 2019-20</t>
  </si>
  <si>
    <t>Table: AT-26 : Number of School Working Days (Primary,Classes I-V) for 2019-20</t>
  </si>
  <si>
    <t>Table: AT-26A : Number of School Working Days (Upper Primary,Classes VI-VIII) for 2019-20</t>
  </si>
  <si>
    <t>Table: AT-27: Proposal for coverage of children and working days  for 2019-20 (Primary Classes, I-V)</t>
  </si>
  <si>
    <t>Table: AT-27 A: Proposal for coverage of children and working days  for 2019-20 (Upper Primary,Classes VI-VIII)</t>
  </si>
  <si>
    <t>Table: AT-27 B: Proposal for coverage of children for NCLP Schools during 2019-20</t>
  </si>
  <si>
    <t>Table: AT-27C : Proposal for coverage of children and working days  for Primary (Classes I-V) in Drought affected areas  during 2019-20</t>
  </si>
  <si>
    <t>Table: AT-27 D : Proposal for coverage of children and working days  for Upper Primary (Classes VI-VIII) in Drought affected areas  during 2019-20</t>
  </si>
  <si>
    <t>Table: AT-28 A: Requirement of kitchen cum stores as per Plinth Area Norm in the Primary and Upper Primary schools for the year 2019-20</t>
  </si>
  <si>
    <t>Table: AT-31 : Budget Provision for the Year 2019-20</t>
  </si>
  <si>
    <t>GENERAL INFORMATION for 2018-19</t>
  </si>
  <si>
    <t>Details of  Provisions  in the State Budget 2018-19</t>
  </si>
  <si>
    <t>No. of Institutions in the State vis a vis Institutions serving MDM during 2018-19</t>
  </si>
  <si>
    <t>No. of Institutions covered  (Primary, Classes I-V)  during 2018-19</t>
  </si>
  <si>
    <t>No. of Institutions covered (Upper Primary with Primary, Classes I-VIII) during 2018-19</t>
  </si>
  <si>
    <t>No. of Institutions covered (Upper Primary without Primary, Classes VI-VIII) during 2018-19</t>
  </si>
  <si>
    <t>Enrolment vis-à-vis availed for MDM  (Primary,Classes I- V) during 2018-19</t>
  </si>
  <si>
    <t>PAB-MDM Approval vs. PERFORMANCE (Primary, Classes I - V) during 2018-19</t>
  </si>
  <si>
    <t>PAB-MDM Approval vs. PERFORMANCE (Upper Primary, Classes VI to VIII) during 2018-19</t>
  </si>
  <si>
    <t>PAB-MDM Approval vs. PERFORMANCE NCLP Schools during 2018-19</t>
  </si>
  <si>
    <t>PAB-MDM Approval vs. PERFORMANCE (Primary, Classes I - V) during 2018-19 - Drought</t>
  </si>
  <si>
    <t>PAB-MDM Approval vs. PERFORMANCE (Upper Primary, Classes VI to VIII) during 2018-19 - Drought</t>
  </si>
  <si>
    <t>Utilisation of foodgrains  (Primary, Classes I-V) during 2018-19</t>
  </si>
  <si>
    <t>Utilisation of foodgrains  (Upper Primary, Classes VI-VIII) during 2018-19</t>
  </si>
  <si>
    <t>PAYMENT OF COST OF FOOD GRAINS TO FCI (Primary and Upper Primary Classes I-VIII) during 2018-19</t>
  </si>
  <si>
    <t>Utilisation of foodgrains (Coarse Grain) during 2018-19</t>
  </si>
  <si>
    <t>Utilisation of Cooking Cost (Primary, Classes I-V) during 2018-19</t>
  </si>
  <si>
    <t>Utilisation of Central Assitance towards Transportation Assistance (Primary &amp; Upper Primary,Classes I-VIII) during 2018-19</t>
  </si>
  <si>
    <t>Utilisation of Central Assistance towards MME  (Primary &amp; Upper Primary,Classes I-VIII) during 2018-19</t>
  </si>
  <si>
    <t>Details of Meetings at district level during 2018-19</t>
  </si>
  <si>
    <t>Coverage under Rashtriya Bal Swasthya Karykram (School Health Programme) - 2018-19</t>
  </si>
  <si>
    <t>Annual and Monthly data entry status in MDM-MIS during 2018-19</t>
  </si>
  <si>
    <t>Implementation of Automated Monitoring System  during 2018-19</t>
  </si>
  <si>
    <t>PAB-MDM Approval vs. PERFORMANCE (Primary Classes I to V) during 2018-19 - Drought</t>
  </si>
  <si>
    <t>Table: AT-1: GENERAL INFORMATION for 2018-19</t>
  </si>
  <si>
    <t>Table: AT-2 :  Details of  Provisions  in the State Budget 2018-19</t>
  </si>
  <si>
    <t>Table AT-3: No. of Institutions in the State vis a vis Institutions serving MDM during 2018-19</t>
  </si>
  <si>
    <t>Table: AT-3A: No. of Institutions covered  (Primary, Classes I-V)  during 2018-19</t>
  </si>
  <si>
    <t>Table: AT-3B: No. of Institutions covered (Upper Primary with Primary, Classes I-VIII) during 2018-19</t>
  </si>
  <si>
    <t>Table: AT-3C: No. of Institutions covered (Upper Primary without Primary, Classes VI-VIII) during 2018-19</t>
  </si>
  <si>
    <t>Table: AT-4: Enrolment vis-à-vis availed for MDM  (Primary,Classes I- V) during 2018-19</t>
  </si>
  <si>
    <t>Table: AT-5:  PAB-MDM Approval vs. PERFORMANCE (Primary, Classes I - V) during 2018-19</t>
  </si>
  <si>
    <t>MDM-PAB Approval for 2018-19</t>
  </si>
  <si>
    <t>Table: AT-5 A:  PAB-MDM Approval vs. PERFORMANCE (Upper Primary, Classes VI to VIII) during 2018-19</t>
  </si>
  <si>
    <t>Table: AT-5 B:  PAB-MDM Approval vs. PERFORMANCE - STC (NCLP Schools) during 2018-19</t>
  </si>
  <si>
    <t>MDM-PAB Approval for2018-19</t>
  </si>
  <si>
    <t>Table: AT-5 C:  PAB-MDM Approval vs. PERFORMANCE (Primary, Classes I - V) during 2018-19 - Drought</t>
  </si>
  <si>
    <t>Table: AT-5 D:  PAB-MDM Approval vs. PERFORMANCE (Upper Primary, Classes VI to VIII) during 2018-19 - Drought</t>
  </si>
  <si>
    <t>Table: AT-6: Utilisation of foodgrains  (Primary, Classes I-V) during 2018-19</t>
  </si>
  <si>
    <t>Gross Allocation for the  FY 2018-19</t>
  </si>
  <si>
    <t>Table: AT-6A: Utilisation of foodgrains  (Upper Primary, Classes VI-VIII) during 2018-19</t>
  </si>
  <si>
    <t>Allocation for cost of foodgrains for 2018-19</t>
  </si>
  <si>
    <t>Table: AT-6C: Utilisation of foodgrains (Coarse Grain) during 2018-19</t>
  </si>
  <si>
    <t xml:space="preserve">Allocation for 2018-19                                </t>
  </si>
  <si>
    <t>Allocation for 2018-19</t>
  </si>
  <si>
    <t>Allocation for FY 2018-19</t>
  </si>
  <si>
    <t>Table: AT-9 : Utilisation of Central Assitance towards Transportation Assistance (Primary &amp; Upper Primary,Classes I-VIII) during 2018-19</t>
  </si>
  <si>
    <t>Table: AT-10 :  Utilisation of Central Assistance towards MME  (Primary &amp; Upper Primary,Classes I-VIII) during 2018-19</t>
  </si>
  <si>
    <t>Allocation for  2018-19</t>
  </si>
  <si>
    <t>Table: AT-10 A : Details of Meetings at district level during 2018-19</t>
  </si>
  <si>
    <t xml:space="preserve">Table AT - 10 B : Details of Social Audit during 2018-19 </t>
  </si>
  <si>
    <t>*Total sanction during 2006-07 to 2018-19</t>
  </si>
  <si>
    <t>*Total Sanction during 2012-13 to 2018-19</t>
  </si>
  <si>
    <t>Table: AT-17 : Coverage under Rashtriya Bal Swasthya Karykram (School Health Programme) - 2018-19</t>
  </si>
  <si>
    <t>Table AT - 23 Annual and Monthly data entry status in MDM-MIS during 2018-19</t>
  </si>
  <si>
    <t>Table AT - 23 A- Implementation of Automated Monitoring System  during 2018-19</t>
  </si>
  <si>
    <t>Kitchen-cum-store sanctioned during 2006-07 to 2018-19</t>
  </si>
  <si>
    <t>Engaged in 2018-19</t>
  </si>
  <si>
    <t>Table: AT-32:  PAB-MDM Approval vs. PERFORMANCE (Primary Classes I to V) during 2018-19 - Drought</t>
  </si>
  <si>
    <t>Table: AT-32 A:  PAB-MDM Approval vs. PERFORMANCE (Upper Primary, Classes VI to VIII) during 2018-19 - Drought</t>
  </si>
  <si>
    <t>(For the Period 01.04.18 to 31.03.19)</t>
  </si>
  <si>
    <t>During 01.04.18 to 31.03.19</t>
  </si>
  <si>
    <t xml:space="preserve">No. of working days (During 01.04.18 to 31.03.19)                  </t>
  </si>
  <si>
    <t>During 01.04.18 to 31.03.2019</t>
  </si>
  <si>
    <t>(For the Period 01.4.18 to 31.03.19)</t>
  </si>
  <si>
    <t>(As on 31st March, 2019)</t>
  </si>
  <si>
    <t>As on 31st March, 2019</t>
  </si>
  <si>
    <t>Budget Released till 31.03.2019</t>
  </si>
  <si>
    <t>Enrolment (As on 30.09.2018)</t>
  </si>
  <si>
    <t>TotalEnrolment (As on 30.09.2018)</t>
  </si>
  <si>
    <t>Opening Balance as on 01.4.18</t>
  </si>
  <si>
    <t>Opening Balance as on 01.04.18</t>
  </si>
  <si>
    <t xml:space="preserve">Total Unspent Balance as on 31.03.2019   </t>
  </si>
  <si>
    <t xml:space="preserve">Opening Balance as on 01.04.2018                                   </t>
  </si>
  <si>
    <t xml:space="preserve">Total Unspent Balance as on 31.03.2019                                            </t>
  </si>
  <si>
    <t>Opening Balance as on 01.04.2018</t>
  </si>
  <si>
    <t>Unspent Balance as on 31.03.2019</t>
  </si>
  <si>
    <t xml:space="preserve">Unspent Balance as on 31.03.2019  [Col. 4+ Col.5+Col.6 -Col.8]  </t>
  </si>
  <si>
    <t>Unspent balance as on 31.03.2019               [Col: (4+5)-7]</t>
  </si>
  <si>
    <t>Opening balance as on 01.04.18</t>
  </si>
  <si>
    <t>Apr, 2018</t>
  </si>
  <si>
    <t>Dec, 2018</t>
  </si>
  <si>
    <t>Jan, 2019</t>
  </si>
  <si>
    <t>Feb, 2019</t>
  </si>
  <si>
    <t>Mar, 2019</t>
  </si>
  <si>
    <t>April,19</t>
  </si>
  <si>
    <t>May,19</t>
  </si>
  <si>
    <t>June,19</t>
  </si>
  <si>
    <t>July,19</t>
  </si>
  <si>
    <t>August,19</t>
  </si>
  <si>
    <t>September,19</t>
  </si>
  <si>
    <t>October,19</t>
  </si>
  <si>
    <t>November,19</t>
  </si>
  <si>
    <t>December,19</t>
  </si>
  <si>
    <t>January,20</t>
  </si>
  <si>
    <t>February,20</t>
  </si>
  <si>
    <t>March,20</t>
  </si>
  <si>
    <t>January, 20</t>
  </si>
  <si>
    <t>February, 20</t>
  </si>
  <si>
    <t>March, 20</t>
  </si>
  <si>
    <t>k</t>
  </si>
  <si>
    <t>Table: AT-29 : Requirement of Kitchen Devices (new) during 2019-20 in Primary &amp; Upper Primary Schools</t>
  </si>
  <si>
    <t xml:space="preserve">Enrolment range 01-50 </t>
  </si>
  <si>
    <t>No. of schools</t>
  </si>
  <si>
    <t>Central share</t>
  </si>
  <si>
    <t>requirement of funds (Rs in lakh)</t>
  </si>
  <si>
    <t xml:space="preserve">Enrolment range 51-150 </t>
  </si>
  <si>
    <t xml:space="preserve">Enrolment range 151-250 </t>
  </si>
  <si>
    <t xml:space="preserve">Enrolment range 251 &amp; Above </t>
  </si>
  <si>
    <t>Table: AT-29 A : Replacement of Kitchen Devices during 2019-20 in Primary &amp; Upper Primary Schools</t>
  </si>
  <si>
    <t>Table: AT-29A</t>
  </si>
  <si>
    <t>State share</t>
  </si>
  <si>
    <t>Requirement of funds (Rs in lakh)</t>
  </si>
  <si>
    <t>Table: AT-28 B</t>
  </si>
  <si>
    <t>AT - 28 B</t>
  </si>
  <si>
    <t>Replacement of Kitchen Devices during 2019-20 in Primary &amp; Upper Primary Schools</t>
  </si>
  <si>
    <t>Table: AT-6B: PAYMENT OF COST OF FOOD GRAINS TO FCI (Primary and Upper Primary Classes I-VIII) during 2018-19</t>
  </si>
  <si>
    <t>Table AT 21 :Details of engagement and apportionment of honorarium to cook cum helpers (CCH) between schools and centralized kitchen</t>
  </si>
  <si>
    <t>Table: AT 30 :  Requirement of Cook cum Helpers for 2019-20</t>
  </si>
  <si>
    <t>Table: AT-28 B: Repair of kitchen cum stores constructed ten years ago</t>
  </si>
  <si>
    <t>Centre share</t>
  </si>
  <si>
    <t>Repair of kitchen cum stores constructed ten years ago</t>
  </si>
  <si>
    <t>AT- 29 A</t>
  </si>
  <si>
    <t>Requirement of Kitchen Devices (new) during 2019-20 in Primary &amp; Upper Primary Schools</t>
  </si>
  <si>
    <t>Repair of kitchen-cum-stores</t>
  </si>
  <si>
    <t>Releasing of Funds from State to Directorate / Authority / District / Block / School level during 2018-19</t>
  </si>
  <si>
    <t>Table: AT-2A : Releasing of Funds from State to Directorate / Authority / District / Block / School level during 2018-19</t>
  </si>
  <si>
    <t>Table: AT-4A: Enrolment vis-a-vis availed for MDM  (Upper Primary, Classes VI - VIII) during 2018-19</t>
  </si>
  <si>
    <t>Enrolment vis-a-vis availed for MDM  (Upper Primary, Classes VI - VIII) during 2018-19</t>
  </si>
  <si>
    <t>Utilisation of Cooking cost (Upper Primary Classes, VI-VIII) during 2018-19</t>
  </si>
  <si>
    <t>Table: AT-7A: Utilisation of Cooking cost (Upper Primary Classes, VI-VIII) during 2018-19</t>
  </si>
  <si>
    <t>Table: AT-7: Utilisation of Cooking Cost (Primary Classes I-V) during 2018-19</t>
  </si>
  <si>
    <t>Table AT - 8 :Utilisation of funds towards honorarium to Cook-cum-Helpers (Primary classes I-V) during 2018-19</t>
  </si>
  <si>
    <t>Table AT - 8A : Utilisation of funds towards honorarium to Cook-cum-Helpers (Upper Primary classes VI-VIII) during 2018-19</t>
  </si>
  <si>
    <t>Requirement of funds for Transportation Assistance</t>
  </si>
  <si>
    <t>Seal</t>
  </si>
  <si>
    <t>Feb</t>
  </si>
  <si>
    <t>Mar</t>
  </si>
  <si>
    <t>Table: AT-28: Requirement of kitchen-cum-stores in Primary and Upper Primary schools for the year 2019-20</t>
  </si>
  <si>
    <t>No. of Kitchens constructed prior to FY 2008-09</t>
  </si>
  <si>
    <t>No. of Kitchens constructed prior to 2008-09 and require repairs</t>
  </si>
  <si>
    <t>Utilisation of funds towards honorarium to Cook-cum-Helpers (Primary classes I-V) during 2018-19</t>
  </si>
  <si>
    <t>Utilisation of funds towards honorarium to Cook-cum-Helpers (Upper Primary classes VI-VIII) during 2018-19</t>
  </si>
  <si>
    <t>Flexi fund @ 5% for new interventions</t>
  </si>
  <si>
    <t>Mode of data collection (SMS/ IVRS/ Mobile App/ Web Application/ Others)</t>
  </si>
  <si>
    <t>Name of Agency implementing AMS in State/UT</t>
  </si>
  <si>
    <t>Total Funds required (Rs in lakh)</t>
  </si>
  <si>
    <t>Rate  of Transportation Assistance (Per quintal)</t>
  </si>
  <si>
    <t>PDS rate (Rs per Quintal)</t>
  </si>
  <si>
    <t>Signature</t>
  </si>
  <si>
    <t>Temple, Gurudwara, Jail etc. (pls specify)</t>
  </si>
  <si>
    <t>No. of working days on which MDM served *</t>
  </si>
  <si>
    <t>Average No. of children availed MDM [Col. 8/Col. 9] *</t>
  </si>
  <si>
    <t>*This information will be used for computing Performance Grading Index (PGI) also.</t>
  </si>
  <si>
    <t>No. of children provided with spectacles</t>
  </si>
  <si>
    <t>No. of children identified with refractive errors</t>
  </si>
  <si>
    <t>Name of the Krishi Vigyan Kendra (KVK)</t>
  </si>
  <si>
    <t>Table: AT- 10 F</t>
  </si>
  <si>
    <t>Table AT-10 F: Information on Training of Cook-cum-Helpers</t>
  </si>
  <si>
    <t>Total no.  of Cook-cum-Helpers engaged</t>
  </si>
  <si>
    <t xml:space="preserve">Total no. of Cook-cum-Helpers trained during the year </t>
  </si>
  <si>
    <t>No. of Master Trainers</t>
  </si>
  <si>
    <t>Duration of training</t>
  </si>
  <si>
    <t xml:space="preserve">Modules used in the training </t>
  </si>
  <si>
    <t>Name of Training Agency</t>
  </si>
  <si>
    <t>AT - 10 F</t>
  </si>
  <si>
    <t>Information on Training of Cook-cum-Helpers</t>
  </si>
  <si>
    <t>Action Taken by State Govt. on findings of Social Audit Report</t>
  </si>
  <si>
    <t>Bengaluru North</t>
  </si>
  <si>
    <t>Bengaluru South</t>
  </si>
  <si>
    <t>Chitradurga</t>
  </si>
  <si>
    <t>Davanagere</t>
  </si>
  <si>
    <t>Shimoga</t>
  </si>
  <si>
    <t>Bangalore (R)</t>
  </si>
  <si>
    <t>Ramnagara</t>
  </si>
  <si>
    <t>Kolar</t>
  </si>
  <si>
    <t>Chikkaballapur</t>
  </si>
  <si>
    <t>Tumkur</t>
  </si>
  <si>
    <t>Tumkur Madhugiri</t>
  </si>
  <si>
    <t>Mysore</t>
  </si>
  <si>
    <t>Mandya</t>
  </si>
  <si>
    <t>Chamarajanagar</t>
  </si>
  <si>
    <t>Kodagu</t>
  </si>
  <si>
    <t>Hassan</t>
  </si>
  <si>
    <t>Chikkamagalur</t>
  </si>
  <si>
    <t>Mangalore(DK)</t>
  </si>
  <si>
    <t>Udupi</t>
  </si>
  <si>
    <t>Dharwad</t>
  </si>
  <si>
    <t>Uttara Kannada</t>
  </si>
  <si>
    <t>Uttara Kannada Sirsi</t>
  </si>
  <si>
    <t>Haveri</t>
  </si>
  <si>
    <t>Gadag</t>
  </si>
  <si>
    <t>Belagavi</t>
  </si>
  <si>
    <t>Belagavi Chikkodi</t>
  </si>
  <si>
    <t>Bagalkot</t>
  </si>
  <si>
    <t>Vijayapura</t>
  </si>
  <si>
    <t>Bidar</t>
  </si>
  <si>
    <t>Bellary</t>
  </si>
  <si>
    <t>Kalburgi</t>
  </si>
  <si>
    <t>Koppal</t>
  </si>
  <si>
    <t>Raichur</t>
  </si>
  <si>
    <t>Yadgir</t>
  </si>
  <si>
    <t>NILL</t>
  </si>
  <si>
    <t>Local Holidays</t>
  </si>
  <si>
    <t>Anticipated working days</t>
  </si>
  <si>
    <t>Pulse 1 (TOOR DALL)</t>
  </si>
  <si>
    <t>TOTAL</t>
  </si>
  <si>
    <t>PUBLIC HEALTH INSTITUTION, BANGALORE</t>
  </si>
  <si>
    <t>KUVEMPU UNIVERSITY, BHADRAVATHI, SHIMOGGA</t>
  </si>
  <si>
    <t xml:space="preserve">1 DAY </t>
  </si>
  <si>
    <t>1) menu chart, 2) fire exisiting demo from Fire office, 3) model of afran</t>
  </si>
  <si>
    <t>depratment official Brc, Brp, Eco, Crp</t>
  </si>
  <si>
    <t>convergence</t>
  </si>
  <si>
    <t>Donation  
(86  school)</t>
  </si>
  <si>
    <t>Mixer Grinder/ Plates</t>
  </si>
  <si>
    <t>Glasses and Plates</t>
  </si>
  <si>
    <t>1) Laddu, Jilebi, Pulav</t>
  </si>
  <si>
    <t>50 Plates, 2 Idli Cooker, 3 Water Filter565 Plates, 215 Glass, 1 Freeze, 1 Water Filter, 1 Mixer, 1 Cooker 1 Wood Self</t>
  </si>
  <si>
    <t xml:space="preserve">plates, glasses, idli cooker, mixer </t>
  </si>
  <si>
    <t>Curd, Pickle and sweet</t>
  </si>
  <si>
    <t>IDLI HOLIGE HUGGI SIRA</t>
  </si>
  <si>
    <t>Nataka , Folk Songs</t>
  </si>
  <si>
    <t>folk songs,drama,cinema songs,dance,bharatha natya,mono acting,essay writing,drawing,</t>
  </si>
  <si>
    <t>Swacha bharath abhiyana, poshan abhiyana, folk songs</t>
  </si>
  <si>
    <t>Hadhihareya &amp; Hand washing Thriugh CD</t>
  </si>
  <si>
    <t>Cooks Training, Fire Extension,
&amp; Drawing Compitation</t>
  </si>
  <si>
    <t>hand washing, hadhi hareya traing through ppt</t>
  </si>
  <si>
    <t>fire existing, gas agency, drawing competion in cooks traing</t>
  </si>
  <si>
    <t>Folk Songs, Rallies</t>
  </si>
  <si>
    <t>Natak, Folk Songs, Rallies, Others</t>
  </si>
  <si>
    <t>Hand wash unit print , poshan abhiyan, etc</t>
  </si>
  <si>
    <t>Folk song, others</t>
  </si>
  <si>
    <t>POMPLATE &amp; FLEX</t>
  </si>
  <si>
    <t>Pomplets, Jata, Banner, Drama</t>
  </si>
  <si>
    <t>DRAMA</t>
  </si>
  <si>
    <t>PAMPHLETS</t>
  </si>
  <si>
    <t>,JATHA,DRAMA,</t>
  </si>
  <si>
    <t>Flix</t>
  </si>
  <si>
    <t>DRAMA ,SONGS ,POMPLATE &amp; FLEX</t>
  </si>
  <si>
    <t>Nataka, Folk Songs, Swach Bharath Abhiyana</t>
  </si>
  <si>
    <t>Nataka, Floke sougs, Swacha Barta Aabiyana</t>
  </si>
  <si>
    <t>NO</t>
  </si>
  <si>
    <t>total</t>
  </si>
  <si>
    <t>SWEET</t>
  </si>
  <si>
    <t xml:space="preserve">It is In Progress </t>
  </si>
  <si>
    <t>RDPR, EDUCATION</t>
  </si>
  <si>
    <t>RDPR (ZP), EDUCATION</t>
  </si>
  <si>
    <t>COMMISSIONER OF PI, JOINT DIRECTOR</t>
  </si>
  <si>
    <t>CHIEFE EXICUTIVE OFFICER OF ZP, EDUCATIONAL OFFICER</t>
  </si>
  <si>
    <t>EXICUTIVE OFFICER OF TP, ADPI</t>
  </si>
  <si>
    <t>1800-4252-0007</t>
  </si>
  <si>
    <t>080 22271998, 22242943</t>
  </si>
  <si>
    <t xml:space="preserve"> 30 ZP OFFICE OFFICE LAND LINE Nos </t>
  </si>
  <si>
    <t xml:space="preserve"> 175 TP OFFICE OFFICE LAND LINE Nos </t>
  </si>
  <si>
    <t>yes</t>
  </si>
  <si>
    <t xml:space="preserve">yes </t>
  </si>
  <si>
    <t>LUCID NADL LAB, HYDERABAD</t>
  </si>
  <si>
    <t>BAGALKOT</t>
  </si>
  <si>
    <t>poornima Grameen Abhivruddi Samste"ri"jalihal Belur</t>
  </si>
  <si>
    <t>Hole Hucheswara Shikshana &amp; Grameen Abhivruddi Samste ® Guledgudda.</t>
  </si>
  <si>
    <t>Samagra Grameena Abhivruddi Seva Samste Jamakhandi.</t>
  </si>
  <si>
    <t>Savalagi Samagra Grameena Abhivruddi Seva Samste Savalagi.</t>
  </si>
  <si>
    <t>Shri Rajeshwari Stri Shakti Swa Sahaya Sangha Jagadal.</t>
  </si>
  <si>
    <t>BANGALORE RURAL</t>
  </si>
  <si>
    <t>NIL</t>
  </si>
  <si>
    <t>BELAGAVI</t>
  </si>
  <si>
    <t>SAMRUDDHI SERVICE SOCIETY BELGAUM</t>
  </si>
  <si>
    <t>ADARSH EDN &amp; SOCIAL WELFARE SOCIETY BELGAUM</t>
  </si>
  <si>
    <t>UNITED SOCIAL WELFARE SOCIETY BELGAUM</t>
  </si>
  <si>
    <t>SAMARTH AGR &amp; RURAL DEVELOPMENT SANSTE M.K.HUBLE TQ: BAILHONGAL</t>
  </si>
  <si>
    <t>SHRI. M.G.C.SHIVAPPAYYA SHIVAYOGIGALA MATH UGARGOL TQ. SAVADATTI</t>
  </si>
  <si>
    <t>SHRI. GURUGADADESHWAR SANSTAN HIREMATH M.CHANDARGI TQ. RAMDURG</t>
  </si>
  <si>
    <t>BELLARY</t>
  </si>
  <si>
    <t>The Akshaya Patra Foundation , Toranagallu</t>
  </si>
  <si>
    <t>BENGALURU NORTH</t>
  </si>
  <si>
    <t>Akshaya Patre Foundation, GOKULUM</t>
  </si>
  <si>
    <t>Smt. Girija Shastri Memorial Trust, Bangalore, BBMP Bhavan, Kempegowda Nagar, Gavipuram, Bangalore-560019</t>
  </si>
  <si>
    <t>SRI ANNAPOORNA TRUST</t>
  </si>
  <si>
    <t>IPDP</t>
  </si>
  <si>
    <t>KARUNA SEVA SAMITHI</t>
  </si>
  <si>
    <t>PRIYA CHARITABLE TRUST</t>
  </si>
  <si>
    <t>ASHA KIRANA SAMASTHE</t>
  </si>
  <si>
    <t>TAJ CHARITABLE TRUST</t>
  </si>
  <si>
    <t>SRI SAI MANDALI TRUST</t>
  </si>
  <si>
    <t>SRI SATYA SAI SUBBARAMA SASTRY MEMORIAL TRUST</t>
  </si>
  <si>
    <t>THIRUPUVANAM FOUNDATION</t>
  </si>
  <si>
    <t>AKHILA KARNATAKA KANNADA KASTURI KALA SANGHA</t>
  </si>
  <si>
    <t>GIL GAL CHARITABLE TRUST</t>
  </si>
  <si>
    <t>BENGALURU SOUTH</t>
  </si>
  <si>
    <t>Akhila Karnataka Kannada Kasthuri Kala Sanga #44, B.K Industries Road, Avalahalli Anjanapura Main Road, Bangalore -560069</t>
  </si>
  <si>
    <t>Sri. Annapoorna Trust, Sri Gayathri Temple, Near Yeshwanthpura Circle, Bangalore-560022.</t>
  </si>
  <si>
    <t xml:space="preserve">Samarthnam Trust for the disabled </t>
  </si>
  <si>
    <t>BIDAR</t>
  </si>
  <si>
    <t>CHAMARAJANAGAR</t>
  </si>
  <si>
    <t xml:space="preserve"> J.S.S. Mahavidyapeeta Mysore-Yelandur </t>
  </si>
  <si>
    <t>CHIKKABALLAPUR</t>
  </si>
  <si>
    <t>Gajanana Vidhya Samsthe</t>
  </si>
  <si>
    <t>Ambedkar Rural Education Society</t>
  </si>
  <si>
    <t>CHIKKAMAGALORE</t>
  </si>
  <si>
    <t>CHIKKODI</t>
  </si>
  <si>
    <t xml:space="preserve">SHRI. GURUSHANTESHWAR JANAKALYAN PRATISTAN HIREMATH HUKKERI </t>
  </si>
  <si>
    <t>SHRI MURUGENDRA SHIVAYOGI GACHINMATH ATHANI</t>
  </si>
  <si>
    <t>PRAGATIPARA GRAMEENABHIVRUDHI SANSTE HARUGERI TQ. RAIBAG</t>
  </si>
  <si>
    <t>CHITRADURGA</t>
  </si>
  <si>
    <t>DAKSHINA KANNADA</t>
  </si>
  <si>
    <t>Akshaya Pathra Foundation</t>
  </si>
  <si>
    <t>DAVANAGERE</t>
  </si>
  <si>
    <t>DHARWAD</t>
  </si>
  <si>
    <t>Akshay patra Foundetions</t>
  </si>
  <si>
    <t>Adamya Cheatan Foundation Srimt, Girija Truest</t>
  </si>
  <si>
    <t>GADAG</t>
  </si>
  <si>
    <t>HASSAN</t>
  </si>
  <si>
    <t>HAVERI</t>
  </si>
  <si>
    <t>Admmya Chetan Foundtion</t>
  </si>
  <si>
    <t>KALABURGI</t>
  </si>
  <si>
    <t xml:space="preserve">JEEJA MATA MAHILA SANGH, ALAND </t>
  </si>
  <si>
    <t>GAJANANA TARUN SANGH, ALAND</t>
  </si>
  <si>
    <t>PRATIBIMBA S. SANGH ALAND</t>
  </si>
  <si>
    <t>ANNAPURNESHWARI .V.V SANGH KALABURAGI</t>
  </si>
  <si>
    <t>ADAMY CHETANA</t>
  </si>
  <si>
    <t>BACHPAN BACHAV TALIM DILAVO TEHRIK, KALABURAGI</t>
  </si>
  <si>
    <t>SHIVAMANDIR JIRNODDHAR TRUST, CHITTAPUR, KALABURAGI</t>
  </si>
  <si>
    <t>LUMBINI V.V.SANGH KALABURAGI</t>
  </si>
  <si>
    <t xml:space="preserve">MOULANA ABUL KALAM SOCIETY, KALABURAGI </t>
  </si>
  <si>
    <t>SRI RAGHAVENDRA V.V SANGH KALABURAGI</t>
  </si>
  <si>
    <t xml:space="preserve">S.E.T.C.GADAG </t>
  </si>
  <si>
    <t>VISHWAGANGA.E.R.D.S.SEDAM</t>
  </si>
  <si>
    <t>KODAGU</t>
  </si>
  <si>
    <t>KOLAR</t>
  </si>
  <si>
    <t>KOPPAL</t>
  </si>
  <si>
    <t>MADHUGIRI</t>
  </si>
  <si>
    <t>MANDYA</t>
  </si>
  <si>
    <t>NOT APPLICABLE</t>
  </si>
  <si>
    <t>MYSORE</t>
  </si>
  <si>
    <t>Akshaya patra Foundation</t>
  </si>
  <si>
    <t>RAICHUR</t>
  </si>
  <si>
    <t>RAMANAGAR</t>
  </si>
  <si>
    <t>SHIMOGA</t>
  </si>
  <si>
    <t>SIRSI</t>
  </si>
  <si>
    <t>Samarth Krushi &amp; Grameena Abhivruddi Samste M.K.Hubli</t>
  </si>
  <si>
    <t>Chaitnya Nirantar Ulitay &amp; Salgumpu Township Dandeli</t>
  </si>
  <si>
    <t xml:space="preserve">Akkmahadevi Mahila Mandal Javligalli Haliyal </t>
  </si>
  <si>
    <t>TUMKUR</t>
  </si>
  <si>
    <t>UDUPI</t>
  </si>
  <si>
    <t>UTTARA KANNADA</t>
  </si>
  <si>
    <t>VIJAYAPURA</t>
  </si>
  <si>
    <t>YADGIR</t>
  </si>
  <si>
    <t>Sri. Mata Manikeshwari Woman Development Society Yadagiri</t>
  </si>
  <si>
    <t>Sri. Jaganaganga Vivididdosh Education Society Maragol Tq chitapur</t>
  </si>
  <si>
    <t>Sri. Vishwaganga Education Rural Development Society Sedam</t>
  </si>
  <si>
    <t>Hemaraddy Mallamma Woman Mandali Yadagiri</t>
  </si>
  <si>
    <t>Hattikuni Jalashaya Niru Balekedarra Sahakar Sanga Hattikuni.</t>
  </si>
  <si>
    <t>Di. Narasappa Chintanalli memorial Education Society  (ri) Yadagiri</t>
  </si>
  <si>
    <t>Chetana Education &amp; Swayam Seva Sousthe Sagar</t>
  </si>
  <si>
    <t>Chanda Huseni shtri Shakti Sanga Gogi.</t>
  </si>
  <si>
    <t>Ramammadevi Shtri Shakti Sanga Vanadurga</t>
  </si>
  <si>
    <t>Sri. Vishwachetana Education and Rural Development Society Sagar</t>
  </si>
  <si>
    <t>Shrti Shakti Muslim woman Development Sanga. Sagar</t>
  </si>
  <si>
    <t>Nirmaladevi Woman Mandali Shahapur</t>
  </si>
  <si>
    <t xml:space="preserve">Rajananda Education Society Rangampheth </t>
  </si>
  <si>
    <t>Date:05.06.2018</t>
  </si>
  <si>
    <t>Pragathi foundation,</t>
  </si>
  <si>
    <t>250 above</t>
  </si>
  <si>
    <t>SAMRUDDHI SERVICE SOCIETY</t>
  </si>
  <si>
    <t>The Akshay Patra Foundation</t>
  </si>
  <si>
    <t>AKSHAYA PATRA</t>
  </si>
  <si>
    <t>ADMYA CHETHANA</t>
  </si>
  <si>
    <t>SHRI. GURUSHANTESHWAR JAN. KAL.PRAT.HIREMATH HUKKERI</t>
  </si>
  <si>
    <t>KALBURGI</t>
  </si>
  <si>
    <r>
      <t>Note: 1293 kitchen sheds that were sanctioned to un divided Gulbarga district during  2006-07 were not started due to technical reasons. Therefore the State requested that central assistance may be provided for the construction of these kitchen cum stores as per new SR and plinth area norms . The proposal of the State fpr 1293 kitchen sheds as per plinth area and new SR rate norms has been approved  in March 2018  (The total cost to be incurred towards this in 60:40 sharing pattern is 5795.92 lakh.)stating that, the State Government may utilize central assistance of  Rs 775.80 lakh lying with it since 2007-08 as 1</t>
    </r>
    <r>
      <rPr>
        <vertAlign val="superscript"/>
        <sz val="12"/>
        <rFont val="Times New Roman"/>
        <family val="1"/>
      </rPr>
      <t>st</t>
    </r>
    <r>
      <rPr>
        <sz val="12"/>
        <rFont val="Times New Roman"/>
        <family val="1"/>
      </rPr>
      <t xml:space="preserve"> installment  for the construction of 1293 with a condition of  releasing  the 40% mandatory State share of  Rs 517.20 lakh against 60% central share of  Rs 775.80 lakh and start the construction work at once and complete it by 12 months. After achieving 80% physical and financial progress proposal may submit for the 2</t>
    </r>
    <r>
      <rPr>
        <vertAlign val="superscript"/>
        <sz val="12"/>
        <rFont val="Times New Roman"/>
        <family val="1"/>
      </rPr>
      <t>nd</t>
    </r>
    <r>
      <rPr>
        <sz val="12"/>
        <rFont val="Times New Roman"/>
        <family val="1"/>
      </rPr>
      <t xml:space="preserve"> installment with utilization certificate. In the meanwhile a Government order was issued by the State to utilize the Central Assistance of Rs 775.80 lakh lying with the district including the fund of Rs 320 lakh released under State SDP fund to construct 111 KS in Yadagiri district. Out of 248 KS there is 214 K.S  are  in progress. Remaining 34 KS are in progress.</t>
    </r>
  </si>
  <si>
    <t>Female</t>
  </si>
  <si>
    <t>400+1700.</t>
  </si>
  <si>
    <t>400+1600</t>
  </si>
  <si>
    <t>Hot Milk</t>
  </si>
  <si>
    <t>150 ml</t>
  </si>
  <si>
    <t>5 days in week</t>
  </si>
  <si>
    <t>Flavoured Milk-Choclate</t>
  </si>
  <si>
    <t>3 days in week</t>
  </si>
  <si>
    <t>Flavoured Milk-Cardamom</t>
  </si>
  <si>
    <t>2 days in week</t>
  </si>
  <si>
    <t>25.04.2018</t>
  </si>
  <si>
    <t>29.08.2018</t>
  </si>
  <si>
    <t>24.01.2019</t>
  </si>
  <si>
    <t>22.05.2018</t>
  </si>
  <si>
    <t>21.08.2018</t>
  </si>
  <si>
    <t>16.11.2018</t>
  </si>
  <si>
    <t>Bengaluru urben</t>
  </si>
  <si>
    <t>29.05.2018</t>
  </si>
  <si>
    <t>27.08.2018</t>
  </si>
  <si>
    <t>25.11.2018</t>
  </si>
  <si>
    <t>5.06.2018</t>
  </si>
  <si>
    <t>3.09.2018</t>
  </si>
  <si>
    <t>7.12.2018</t>
  </si>
  <si>
    <t>Incident occurred and reported in Govt Primary School lakhanayakanakoppa, Ramadurga Taluk. 78 children fell ill due to stomach ache soon after consuming mid day meal</t>
  </si>
  <si>
    <t>Students were hospitalised immedietely in the local PHC and given treatment . Got recovered. Later HM was deputed to the neigbouring school . Cooks were terminated and replaced</t>
  </si>
  <si>
    <t>Tumakuru</t>
  </si>
  <si>
    <t>Incident occurred and reported in Govt Higher Primary School Tuyalahalli, TuravekereTaluk. Lizard fell in cooked rice. 30 students were suffered form vomiting and indigestion soon after consuming MDM food. They were immedeately hospitalised in local PHC</t>
  </si>
  <si>
    <t>HM of GHPS was made suspended and cooks were terminated on lapses of their duty and failure in maintenance of cleanliness and food safety. Students were recovered from the danger due to receving immediate treatment.</t>
  </si>
  <si>
    <t>Incident occurred and reported in Govt Higher Primary School Kamballapalli, BangarapeteTaluk.  40 students suffered by vomiting soon after consuming sour fruit and contaminated water.</t>
  </si>
  <si>
    <t>students were hospitalised immedietely in the local PHC and given treatment . Got recovered. Show cause notice issued to H.M . Circular issued to the school to follow carefully SOP and food safety norms.</t>
  </si>
  <si>
    <t>Chikkamagaluru</t>
  </si>
  <si>
    <t>Incident occurred and reported in Govt Higher Primary School Niluvagilu,Koppa Taluk. 18 students were hospitalised due to consuming Urea mixed adultrated hot milk surved in morning prayer . Students suffered stomach ache and vomiting.</t>
  </si>
  <si>
    <t>Students were immediately hospitalised and given treatment properly. They got recoverd from danger. FIR was registered against HM as accued No-1 and Head Cook as accued No-2 in the local Police station. Investigation was under process. H.M was suspened and being under Departmental enquiry about his lapse of duty and lacking food safety.</t>
  </si>
  <si>
    <t>Ballari</t>
  </si>
  <si>
    <t>Incident occurred and reported in Govt Higher Primary School Gaddikeri, Hagaribommanahalli Taluk.  Lizard fell in mid day meal and caused 95 students suffered by vomiting and indigestion soon after consuming the food.</t>
  </si>
  <si>
    <t>Students were immediately hospitalised and given treatment properly. They got recoverd from dange. Show cause notice was issued to HM, Head cook and ADPI MDM. Form E.O MDM Z.P Ballari.  Head cook was terminated.</t>
  </si>
  <si>
    <t>Incident occurred and reported in Govt Higher Primary School Hagalur, Siraguppa Taluk.                      75 Students were Hospitalised due consuming MDM Food. Lizard found in MDM Food caused children under go vomiting and indigestion.</t>
  </si>
  <si>
    <t>students were immediately hospitalised and given treatment properly. They got recoverd from dange. Show cause notice was issued to HM, Head cook and ADPI MDM. Form E.O MDM Z.P Ballari.  Head cook was terminated.</t>
  </si>
  <si>
    <t>BagalaKote</t>
  </si>
  <si>
    <t>Incident occurred and reported in Govt Higher Primary School chikkamagi , Hunagunda Taluk.   This is due to lizard fell in sambar while preparing in MDM.  97 students were Hospitalised due to vomit and felt unconsious soon after eating MDM.</t>
  </si>
  <si>
    <t>students were immediately hospitalised and given treatment properly. They got recoverd from dange. Cook found guilty and causer was finally terminated and HM was made suspended due his dereliction of duty and responsibality to maintain food safety.</t>
  </si>
  <si>
    <t>Mandhya</t>
  </si>
  <si>
    <t>Incident occurred and reported in Govt Lower Primary School Sangapura ,Pandupura Taluk. One girl student was unexpectedly happen to fell in hot water and got seriousely burnt. Girl was taken immediately to District Hospital and Given Proper treatment to buring casualty.</t>
  </si>
  <si>
    <t>Girl student was given proper treatment in District Hospital in ICU and got recovered from the  danger. Show cause notice was issued to HM and  Head cook. H.M and head cook were throughly introgated and caution them not to let students into kitchen and made them to follow as per SOP Guidlines.</t>
  </si>
  <si>
    <t>Koppala</t>
  </si>
  <si>
    <t>Incident occurred and reported in Govt Higher Primary School Beguru ,Yalaburga Taluk. 04 studenta were hospitalised soon after consuming unhygiene MDM food they suffered sereious vomiting and dehydration.</t>
  </si>
  <si>
    <t>students were hospitalised immedietely in the local PHC and given treatment . Got recovered. Show cause notice issued to H.M  and Head cook and seriously cautioned them to follow SOP, Maintenance of Health and hygiene in cookind and serving and also insisted food safety in MDM.</t>
  </si>
  <si>
    <t>Development of Kitchen Garden</t>
  </si>
  <si>
    <t>SUB TOTAL</t>
  </si>
  <si>
    <t>State / UT: KARNATAKA</t>
  </si>
  <si>
    <t>State / UT:KARNATAKA</t>
  </si>
  <si>
    <t>e-transfer</t>
  </si>
  <si>
    <t>BALLARI</t>
  </si>
  <si>
    <t>BANGALORE NORTH</t>
  </si>
  <si>
    <t>BANGALORE SOUTH</t>
  </si>
  <si>
    <t>BENGALURU RURAL</t>
  </si>
  <si>
    <t>CHIKBALLAPUR</t>
  </si>
  <si>
    <t>CHIKKAMAGALURU</t>
  </si>
  <si>
    <t>DAKSHIN KANNAD</t>
  </si>
  <si>
    <t>DAVANGERE</t>
  </si>
  <si>
    <t>KALABURAGI</t>
  </si>
  <si>
    <t>MYSURU</t>
  </si>
  <si>
    <t>RAMANAGARA</t>
  </si>
  <si>
    <t>SHIVAMOGGA</t>
  </si>
  <si>
    <t>TUMAKURU</t>
  </si>
  <si>
    <t>UTTARA KANNADA SIRSI</t>
  </si>
  <si>
    <t>MDM SERVED BY TEMPLES</t>
  </si>
  <si>
    <t>Annual Work Plan and Budget 2018-19</t>
  </si>
  <si>
    <t>(As on 31st March, 2018)</t>
  </si>
  <si>
    <t>Annual Work Plan and Budget  2018-19</t>
  </si>
  <si>
    <t>*Total sanctioned during 2006-07  to 2017-18</t>
  </si>
  <si>
    <t>¨ÉAUÀ¼ÀÆgÀÄ £ÀUÀgÀ</t>
  </si>
  <si>
    <t>avÀæzÀÄUÀð</t>
  </si>
  <si>
    <t>zÁªÀtUÉgÉ</t>
  </si>
  <si>
    <t>²ªÀªÉÆUÀÎ</t>
  </si>
  <si>
    <t>¨ÉAUÀ¼ÀÆgÀÄ UÁæ.</t>
  </si>
  <si>
    <t>gÁªÀÄ£ÀUÀgÀ</t>
  </si>
  <si>
    <t>PÉÆÃ¯ÁgÀ</t>
  </si>
  <si>
    <t>aPÀÌ§¼Áî¥ÀÄgÀ</t>
  </si>
  <si>
    <t>vÀÄªÀÄPÀÆgÀÄ</t>
  </si>
  <si>
    <t>ªÉÄÊ¸ÀÆgÀÄ</t>
  </si>
  <si>
    <t>ªÀÄAqÀå</t>
  </si>
  <si>
    <t>ZÁªÀÄgÁd£ÀUÀgÀ</t>
  </si>
  <si>
    <t>PÉÆqÀUÀÄ</t>
  </si>
  <si>
    <t>ºÁ¸À£À</t>
  </si>
  <si>
    <t>aPÀÌªÀÄUÀ¼ÀÆgÀÄ</t>
  </si>
  <si>
    <t>zÀQët PÀ£ÀßqÀ</t>
  </si>
  <si>
    <t>GqÀÄ¦</t>
  </si>
  <si>
    <t>zsÁgÀªÁqÀ</t>
  </si>
  <si>
    <t>GvÀÛgÀ PÀ£ÀßqÀ</t>
  </si>
  <si>
    <t>ºÁªÉÃj</t>
  </si>
  <si>
    <t>UÀzÀUÀ</t>
  </si>
  <si>
    <t>¨É¼ÀUÁA</t>
  </si>
  <si>
    <t>¨ÁUÀ®PÉÆÃmÉ</t>
  </si>
  <si>
    <t>©eÁ¥ÀÄgÀ</t>
  </si>
  <si>
    <t>©ÃzÀgï</t>
  </si>
  <si>
    <t>§¼Áîj</t>
  </si>
  <si>
    <t>UÀÄ®âUÁð</t>
  </si>
  <si>
    <t>PÉÆ¥Àà¼À</t>
  </si>
  <si>
    <t>gÁAiÀÄZÀÆgÀÄ</t>
  </si>
  <si>
    <t>AiÀiÁzÀVj</t>
  </si>
  <si>
    <t>MlÄÖ</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</si>
</sst>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4009]dd\ mmmm\ yyyy"/>
    <numFmt numFmtId="179" formatCode="0.000"/>
    <numFmt numFmtId="180" formatCode="0.0000"/>
    <numFmt numFmtId="181" formatCode="0.00000"/>
    <numFmt numFmtId="182" formatCode="0.0"/>
    <numFmt numFmtId="183" formatCode="0.00000000"/>
    <numFmt numFmtId="184" formatCode="0.0000000"/>
    <numFmt numFmtId="185" formatCode="0.000000"/>
    <numFmt numFmtId="186" formatCode="&quot;Yes&quot;;&quot;Yes&quot;;&quot;No&quot;"/>
    <numFmt numFmtId="187" formatCode="&quot;True&quot;;&quot;True&quot;;&quot;False&quot;"/>
    <numFmt numFmtId="188" formatCode="&quot;On&quot;;&quot;On&quot;;&quot;Off&quot;"/>
    <numFmt numFmtId="189" formatCode="[$€-2]\ #,##0.00_);[Red]\([$€-2]\ #,##0.00\)"/>
    <numFmt numFmtId="190" formatCode="0.000000000"/>
    <numFmt numFmtId="191" formatCode="#,##0.0"/>
  </numFmts>
  <fonts count="141">
    <font>
      <sz val="10"/>
      <name val="Arial"/>
      <family val="0"/>
    </font>
    <font>
      <sz val="11"/>
      <color indexed="8"/>
      <name val="Calibri"/>
      <family val="2"/>
    </font>
    <font>
      <b/>
      <sz val="10"/>
      <name val="Arial"/>
      <family val="2"/>
    </font>
    <font>
      <b/>
      <i/>
      <u val="single"/>
      <sz val="12"/>
      <name val="Arial"/>
      <family val="2"/>
    </font>
    <font>
      <b/>
      <sz val="14"/>
      <name val="Arial"/>
      <family val="2"/>
    </font>
    <font>
      <b/>
      <u val="single"/>
      <sz val="12"/>
      <name val="Arial"/>
      <family val="2"/>
    </font>
    <font>
      <b/>
      <sz val="12"/>
      <name val="Arial"/>
      <family val="2"/>
    </font>
    <font>
      <b/>
      <u val="single"/>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val="single"/>
      <sz val="10"/>
      <name val="Arial"/>
      <family val="2"/>
    </font>
    <font>
      <b/>
      <sz val="11"/>
      <name val="Arial"/>
      <family val="2"/>
    </font>
    <font>
      <b/>
      <u val="single"/>
      <sz val="11"/>
      <name val="Arial"/>
      <family val="2"/>
    </font>
    <font>
      <b/>
      <i/>
      <sz val="10"/>
      <name val="Arial"/>
      <family val="2"/>
    </font>
    <font>
      <b/>
      <sz val="11"/>
      <color indexed="8"/>
      <name val="Calibri"/>
      <family val="2"/>
    </font>
    <font>
      <sz val="11"/>
      <color indexed="8"/>
      <name val="Arial"/>
      <family val="2"/>
    </font>
    <font>
      <b/>
      <sz val="11"/>
      <color indexed="8"/>
      <name val="Arial"/>
      <family val="2"/>
    </font>
    <font>
      <b/>
      <sz val="12"/>
      <color indexed="8"/>
      <name val="Arial"/>
      <family val="2"/>
    </font>
    <font>
      <b/>
      <sz val="10"/>
      <color indexed="8"/>
      <name val="Arial"/>
      <family val="2"/>
    </font>
    <font>
      <b/>
      <u val="single"/>
      <sz val="12"/>
      <color indexed="8"/>
      <name val="Arial"/>
      <family val="2"/>
    </font>
    <font>
      <b/>
      <i/>
      <sz val="11"/>
      <color indexed="8"/>
      <name val="Calibri"/>
      <family val="2"/>
    </font>
    <font>
      <b/>
      <i/>
      <sz val="11"/>
      <name val="Arial"/>
      <family val="2"/>
    </font>
    <font>
      <i/>
      <sz val="11"/>
      <name val="Arial"/>
      <family val="2"/>
    </font>
    <font>
      <b/>
      <i/>
      <sz val="10"/>
      <color indexed="8"/>
      <name val="Arial"/>
      <family val="2"/>
    </font>
    <font>
      <b/>
      <i/>
      <sz val="11"/>
      <color indexed="8"/>
      <name val="Arial"/>
      <family val="2"/>
    </font>
    <font>
      <b/>
      <u val="single"/>
      <sz val="14"/>
      <color indexed="8"/>
      <name val="Arial"/>
      <family val="2"/>
    </font>
    <font>
      <b/>
      <sz val="10"/>
      <color indexed="8"/>
      <name val="Calibri"/>
      <family val="2"/>
    </font>
    <font>
      <i/>
      <u val="single"/>
      <sz val="11"/>
      <name val="Arial"/>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7"/>
      <color indexed="8"/>
      <name val="Calibri"/>
      <family val="2"/>
    </font>
    <font>
      <b/>
      <sz val="10"/>
      <color indexed="10"/>
      <name val="Arial"/>
      <family val="2"/>
    </font>
    <font>
      <b/>
      <sz val="8"/>
      <color indexed="10"/>
      <name val="Arial"/>
      <family val="2"/>
    </font>
    <font>
      <b/>
      <i/>
      <sz val="12"/>
      <name val="Trebuchet MS"/>
      <family val="2"/>
    </font>
    <font>
      <sz val="36"/>
      <name val="Arial"/>
      <family val="2"/>
    </font>
    <font>
      <sz val="28"/>
      <name val="Arial"/>
      <family val="2"/>
    </font>
    <font>
      <b/>
      <sz val="14"/>
      <color indexed="8"/>
      <name val="Arial"/>
      <family val="2"/>
    </font>
    <font>
      <b/>
      <i/>
      <sz val="10"/>
      <color indexed="8"/>
      <name val="Calibri"/>
      <family val="2"/>
    </font>
    <font>
      <i/>
      <sz val="10"/>
      <name val="Trebuchet MS"/>
      <family val="2"/>
    </font>
    <font>
      <b/>
      <sz val="8"/>
      <name val="Arial"/>
      <family val="2"/>
    </font>
    <font>
      <sz val="13"/>
      <name val="Arial"/>
      <family val="2"/>
    </font>
    <font>
      <b/>
      <sz val="13"/>
      <name val="Arial"/>
      <family val="2"/>
    </font>
    <font>
      <sz val="22"/>
      <name val="Arial"/>
      <family val="2"/>
    </font>
    <font>
      <b/>
      <sz val="36"/>
      <name val="Arial"/>
      <family val="2"/>
    </font>
    <font>
      <b/>
      <sz val="28"/>
      <name val="Arial"/>
      <family val="2"/>
    </font>
    <font>
      <b/>
      <i/>
      <sz val="14"/>
      <name val="Trebuchet MS"/>
      <family val="2"/>
    </font>
    <font>
      <b/>
      <i/>
      <sz val="12"/>
      <name val="Arial"/>
      <family val="2"/>
    </font>
    <font>
      <b/>
      <i/>
      <sz val="36"/>
      <name val="Trebuchet MS"/>
      <family val="2"/>
    </font>
    <font>
      <b/>
      <sz val="72"/>
      <name val="Arial"/>
      <family val="2"/>
    </font>
    <font>
      <b/>
      <i/>
      <sz val="9"/>
      <name val="Trebuchet MS"/>
      <family val="2"/>
    </font>
    <font>
      <sz val="12"/>
      <name val="Times New Roman"/>
      <family val="1"/>
    </font>
    <font>
      <vertAlign val="superscript"/>
      <sz val="12"/>
      <name val="Times New Roman"/>
      <family val="1"/>
    </font>
    <font>
      <b/>
      <sz val="11"/>
      <name val="Calibri"/>
      <family val="2"/>
    </font>
    <font>
      <b/>
      <sz val="10"/>
      <name val="Times New Roman"/>
      <family val="1"/>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9"/>
      <color indexed="8"/>
      <name val="Calibri"/>
      <family val="2"/>
    </font>
    <font>
      <b/>
      <sz val="16"/>
      <color indexed="8"/>
      <name val="Calibri"/>
      <family val="2"/>
    </font>
    <font>
      <b/>
      <sz val="11"/>
      <color indexed="8"/>
      <name val="Cambria"/>
      <family val="1"/>
    </font>
    <font>
      <b/>
      <i/>
      <sz val="10"/>
      <color indexed="8"/>
      <name val="Cambria"/>
      <family val="1"/>
    </font>
    <font>
      <b/>
      <sz val="14"/>
      <color indexed="8"/>
      <name val="Calibri"/>
      <family val="2"/>
    </font>
    <font>
      <b/>
      <sz val="12"/>
      <color indexed="8"/>
      <name val="Calibri"/>
      <family val="2"/>
    </font>
    <font>
      <sz val="10"/>
      <color indexed="10"/>
      <name val="Arial"/>
      <family val="2"/>
    </font>
    <font>
      <sz val="10"/>
      <name val="Calibri"/>
      <family val="2"/>
    </font>
    <font>
      <sz val="11"/>
      <color indexed="8"/>
      <name val="Cambria"/>
      <family val="1"/>
    </font>
    <font>
      <b/>
      <sz val="11"/>
      <name val="Cambria"/>
      <family val="1"/>
    </font>
    <font>
      <b/>
      <sz val="10"/>
      <name val="Cambria"/>
      <family val="1"/>
    </font>
    <font>
      <b/>
      <sz val="12"/>
      <name val="Cambria"/>
      <family val="1"/>
    </font>
    <font>
      <b/>
      <i/>
      <sz val="12"/>
      <name val="Cambria"/>
      <family val="1"/>
    </font>
    <font>
      <sz val="10"/>
      <name val="Cambria"/>
      <family val="1"/>
    </font>
    <font>
      <sz val="12"/>
      <name val="Cambria"/>
      <family val="1"/>
    </font>
    <font>
      <b/>
      <sz val="10"/>
      <color indexed="8"/>
      <name val="Cambria"/>
      <family val="1"/>
    </font>
    <font>
      <sz val="10"/>
      <color indexed="8"/>
      <name val="Cambria"/>
      <family val="1"/>
    </font>
    <font>
      <b/>
      <sz val="8"/>
      <name val="Cambria"/>
      <family val="1"/>
    </font>
    <font>
      <sz val="8"/>
      <name val="Cambria"/>
      <family val="1"/>
    </font>
    <font>
      <sz val="11"/>
      <name val="Calibri"/>
      <family val="2"/>
    </font>
    <font>
      <b/>
      <sz val="14"/>
      <color indexed="8"/>
      <name val="Nudi 01 e"/>
      <family val="0"/>
    </font>
    <font>
      <b/>
      <i/>
      <sz val="12"/>
      <color indexed="8"/>
      <name val="Calibri"/>
      <family val="2"/>
    </font>
    <font>
      <b/>
      <i/>
      <sz val="72"/>
      <color indexed="8"/>
      <name val="Calibri"/>
      <family val="2"/>
    </font>
    <font>
      <b/>
      <sz val="54"/>
      <name val="Calibri"/>
      <family val="0"/>
    </font>
    <font>
      <b/>
      <sz val="44"/>
      <name val="Calibri"/>
      <family val="0"/>
    </font>
    <font>
      <b/>
      <sz val="72"/>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
      <b/>
      <sz val="9"/>
      <color theme="1"/>
      <name val="Calibri"/>
      <family val="2"/>
    </font>
    <font>
      <b/>
      <sz val="16"/>
      <color theme="1"/>
      <name val="Calibri"/>
      <family val="2"/>
    </font>
    <font>
      <b/>
      <sz val="11"/>
      <color theme="1"/>
      <name val="Cambria"/>
      <family val="1"/>
    </font>
    <font>
      <b/>
      <i/>
      <sz val="10"/>
      <color theme="1"/>
      <name val="Cambria"/>
      <family val="1"/>
    </font>
    <font>
      <b/>
      <i/>
      <sz val="10"/>
      <color theme="1"/>
      <name val="Calibri"/>
      <family val="2"/>
    </font>
    <font>
      <b/>
      <sz val="14"/>
      <color theme="1"/>
      <name val="Calibri"/>
      <family val="2"/>
    </font>
    <font>
      <b/>
      <sz val="12"/>
      <color theme="1"/>
      <name val="Calibri"/>
      <family val="2"/>
    </font>
    <font>
      <b/>
      <sz val="10"/>
      <color theme="1"/>
      <name val="Calibri"/>
      <family val="2"/>
    </font>
    <font>
      <sz val="10"/>
      <color rgb="FFFF0000"/>
      <name val="Arial"/>
      <family val="2"/>
    </font>
    <font>
      <sz val="11"/>
      <color theme="1"/>
      <name val="Cambria"/>
      <family val="1"/>
    </font>
    <font>
      <b/>
      <sz val="11"/>
      <color theme="1"/>
      <name val="Arial"/>
      <family val="2"/>
    </font>
    <font>
      <b/>
      <sz val="10"/>
      <color theme="1"/>
      <name val="Cambria"/>
      <family val="1"/>
    </font>
    <font>
      <sz val="10"/>
      <color theme="1"/>
      <name val="Cambria"/>
      <family val="1"/>
    </font>
    <font>
      <b/>
      <sz val="10"/>
      <color theme="1"/>
      <name val="Arial"/>
      <family val="2"/>
    </font>
    <font>
      <b/>
      <sz val="14"/>
      <color theme="1"/>
      <name val="Nudi 01 e"/>
      <family val="0"/>
    </font>
    <font>
      <b/>
      <i/>
      <sz val="12"/>
      <color theme="1"/>
      <name val="Calibri"/>
      <family val="2"/>
    </font>
    <font>
      <b/>
      <i/>
      <sz val="7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D3D3D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style="double"/>
      <top style="thin"/>
      <bottom style="thin"/>
    </border>
    <border>
      <left style="thin"/>
      <right/>
      <top style="thin"/>
      <bottom style="thin"/>
    </border>
    <border>
      <left/>
      <right style="thin"/>
      <top style="thin"/>
      <bottom style="thin"/>
    </border>
    <border>
      <left/>
      <right/>
      <top/>
      <bottom style="thin"/>
    </border>
    <border>
      <left style="thin"/>
      <right/>
      <top/>
      <bottom style="thin"/>
    </border>
    <border>
      <left/>
      <right/>
      <top style="thin"/>
      <bottom style="thin"/>
    </border>
    <border>
      <left style="thin"/>
      <right style="thin"/>
      <top/>
      <bottom/>
    </border>
    <border>
      <left style="thin"/>
      <right/>
      <top/>
      <bottom/>
    </border>
    <border>
      <left style="thin"/>
      <right/>
      <top style="thin"/>
      <bottom/>
    </border>
    <border>
      <left/>
      <right/>
      <top style="thin"/>
      <bottom/>
    </border>
    <border>
      <left/>
      <right style="thin"/>
      <top style="thin"/>
      <bottom/>
    </border>
    <border>
      <left/>
      <right style="thin"/>
      <top/>
      <bottom/>
    </border>
    <border>
      <left>
        <color indexed="63"/>
      </left>
      <right style="medium"/>
      <top>
        <color indexed="63"/>
      </top>
      <bottom style="medium"/>
    </border>
    <border>
      <left style="thin">
        <color rgb="FF000000"/>
      </left>
      <right>
        <color indexed="63"/>
      </right>
      <top>
        <color indexed="63"/>
      </top>
      <bottom style="thin">
        <color rgb="FF000000"/>
      </bottom>
    </border>
    <border>
      <left/>
      <right style="thin"/>
      <top/>
      <bottom style="thin"/>
    </border>
    <border>
      <left/>
      <right style="double"/>
      <top style="thin"/>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7" fillId="27" borderId="1" applyNumberFormat="0" applyAlignment="0" applyProtection="0"/>
    <xf numFmtId="0" fontId="10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29" borderId="0" applyNumberFormat="0" applyBorder="0" applyAlignment="0" applyProtection="0"/>
    <xf numFmtId="0" fontId="112" fillId="0" borderId="3" applyNumberFormat="0" applyFill="0" applyAlignment="0" applyProtection="0"/>
    <xf numFmtId="0" fontId="113" fillId="0" borderId="4" applyNumberFormat="0" applyFill="0" applyAlignment="0" applyProtection="0"/>
    <xf numFmtId="0" fontId="114" fillId="0" borderId="5" applyNumberFormat="0" applyFill="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30" borderId="1" applyNumberFormat="0" applyAlignment="0" applyProtection="0"/>
    <xf numFmtId="0" fontId="117" fillId="0" borderId="6" applyNumberFormat="0" applyFill="0" applyAlignment="0" applyProtection="0"/>
    <xf numFmtId="0" fontId="118" fillId="31" borderId="0" applyNumberFormat="0" applyBorder="0" applyAlignment="0" applyProtection="0"/>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0" fillId="32" borderId="7" applyNumberFormat="0" applyFont="0" applyAlignment="0" applyProtection="0"/>
    <xf numFmtId="0" fontId="119" fillId="27" borderId="8" applyNumberFormat="0" applyAlignment="0" applyProtection="0"/>
    <xf numFmtId="9" fontId="0" fillId="0" borderId="0" applyFont="0" applyFill="0" applyBorder="0" applyAlignment="0" applyProtection="0"/>
    <xf numFmtId="0" fontId="120" fillId="0" borderId="0" applyNumberFormat="0" applyFill="0" applyBorder="0" applyAlignment="0" applyProtection="0"/>
    <xf numFmtId="0" fontId="121" fillId="0" borderId="9" applyNumberFormat="0" applyFill="0" applyAlignment="0" applyProtection="0"/>
    <xf numFmtId="0" fontId="122" fillId="0" borderId="0" applyNumberFormat="0" applyFill="0" applyBorder="0" applyAlignment="0" applyProtection="0"/>
  </cellStyleXfs>
  <cellXfs count="1088">
    <xf numFmtId="0" fontId="0" fillId="0" borderId="0" xfId="0" applyAlignment="1">
      <alignment/>
    </xf>
    <xf numFmtId="0" fontId="2" fillId="0" borderId="0" xfId="0" applyFont="1" applyAlignment="1">
      <alignment horizontal="center"/>
    </xf>
    <xf numFmtId="0" fontId="2" fillId="0" borderId="10" xfId="0" applyFont="1" applyBorder="1" applyAlignment="1">
      <alignment horizontal="center" vertical="top" wrapText="1"/>
    </xf>
    <xf numFmtId="0" fontId="2" fillId="0" borderId="11" xfId="0" applyFont="1" applyBorder="1" applyAlignment="1">
      <alignment horizontal="center"/>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0" fillId="0" borderId="11" xfId="0" applyBorder="1" applyAlignment="1">
      <alignment horizontal="center"/>
    </xf>
    <xf numFmtId="0" fontId="0" fillId="0" borderId="11" xfId="0" applyBorder="1" applyAlignment="1">
      <alignment/>
    </xf>
    <xf numFmtId="0" fontId="0" fillId="0" borderId="13" xfId="0" applyBorder="1" applyAlignment="1">
      <alignment/>
    </xf>
    <xf numFmtId="0" fontId="0" fillId="0" borderId="0" xfId="0" applyFill="1" applyBorder="1" applyAlignment="1">
      <alignment horizontal="left"/>
    </xf>
    <xf numFmtId="0" fontId="2" fillId="0" borderId="0" xfId="0" applyFont="1" applyBorder="1" applyAlignment="1">
      <alignment horizontal="center"/>
    </xf>
    <xf numFmtId="0" fontId="0" fillId="0" borderId="0" xfId="0" applyBorder="1" applyAlignment="1">
      <alignment/>
    </xf>
    <xf numFmtId="0" fontId="6" fillId="0" borderId="0" xfId="0" applyFont="1" applyAlignment="1">
      <alignment/>
    </xf>
    <xf numFmtId="0" fontId="2" fillId="0" borderId="0" xfId="0" applyFont="1" applyAlignment="1">
      <alignment/>
    </xf>
    <xf numFmtId="0" fontId="0" fillId="0" borderId="0" xfId="0" applyFont="1" applyAlignment="1">
      <alignment/>
    </xf>
    <xf numFmtId="0" fontId="2" fillId="0" borderId="0" xfId="0" applyFont="1" applyBorder="1" applyAlignment="1">
      <alignment horizontal="right"/>
    </xf>
    <xf numFmtId="0" fontId="0" fillId="0" borderId="11" xfId="0" applyFont="1" applyBorder="1" applyAlignment="1">
      <alignment horizontal="center" vertical="top" wrapText="1"/>
    </xf>
    <xf numFmtId="0" fontId="0" fillId="0" borderId="11" xfId="0" applyFont="1" applyBorder="1" applyAlignment="1">
      <alignment horizontal="center"/>
    </xf>
    <xf numFmtId="0" fontId="0" fillId="0" borderId="11" xfId="0" applyFont="1" applyBorder="1" applyAlignment="1">
      <alignment/>
    </xf>
    <xf numFmtId="0" fontId="0" fillId="0" borderId="0" xfId="0" applyFont="1" applyFill="1" applyBorder="1" applyAlignment="1">
      <alignment horizontal="left"/>
    </xf>
    <xf numFmtId="0" fontId="0" fillId="0" borderId="0" xfId="0" applyFont="1" applyBorder="1" applyAlignment="1">
      <alignment/>
    </xf>
    <xf numFmtId="0" fontId="8" fillId="0" borderId="0" xfId="0" applyFont="1" applyAlignment="1">
      <alignment horizontal="center"/>
    </xf>
    <xf numFmtId="0" fontId="8" fillId="0" borderId="0" xfId="0" applyFont="1" applyBorder="1" applyAlignment="1">
      <alignment horizontal="center"/>
    </xf>
    <xf numFmtId="0" fontId="0" fillId="0" borderId="0" xfId="0" applyFont="1" applyBorder="1" applyAlignment="1">
      <alignment horizontal="left"/>
    </xf>
    <xf numFmtId="0" fontId="2" fillId="0" borderId="15" xfId="0" applyFont="1" applyFill="1" applyBorder="1" applyAlignment="1">
      <alignment horizontal="center" vertical="top" wrapText="1"/>
    </xf>
    <xf numFmtId="0" fontId="2" fillId="0" borderId="11" xfId="0" applyFont="1" applyFill="1" applyBorder="1" applyAlignment="1">
      <alignment horizontal="center" vertical="top" wrapText="1"/>
    </xf>
    <xf numFmtId="0" fontId="0" fillId="0" borderId="14" xfId="0" applyFont="1" applyBorder="1" applyAlignment="1">
      <alignment/>
    </xf>
    <xf numFmtId="0" fontId="0" fillId="0" borderId="15"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0" xfId="0" applyFont="1" applyAlignment="1">
      <alignment horizontal="left"/>
    </xf>
    <xf numFmtId="0" fontId="2" fillId="0" borderId="0" xfId="0" applyFont="1" applyAlignment="1">
      <alignment horizontal="right"/>
    </xf>
    <xf numFmtId="0" fontId="2" fillId="0" borderId="10" xfId="0" applyFont="1" applyFill="1" applyBorder="1" applyAlignment="1">
      <alignment horizontal="center" vertical="top" wrapText="1"/>
    </xf>
    <xf numFmtId="0" fontId="0" fillId="0" borderId="0" xfId="0" applyFont="1" applyBorder="1" applyAlignment="1">
      <alignment vertical="top"/>
    </xf>
    <xf numFmtId="0" fontId="2" fillId="0" borderId="0" xfId="0" applyFont="1" applyAlignment="1">
      <alignment/>
    </xf>
    <xf numFmtId="0" fontId="0" fillId="0" borderId="0" xfId="0" applyFont="1" applyAlignment="1">
      <alignment vertical="top" wrapText="1"/>
    </xf>
    <xf numFmtId="0" fontId="0" fillId="0" borderId="11" xfId="0" applyFont="1" applyBorder="1" applyAlignment="1">
      <alignment vertical="top" wrapText="1"/>
    </xf>
    <xf numFmtId="0" fontId="2" fillId="0" borderId="11" xfId="0" applyFont="1" applyBorder="1" applyAlignment="1">
      <alignment vertical="top" wrapText="1"/>
    </xf>
    <xf numFmtId="0" fontId="6" fillId="0" borderId="0" xfId="0" applyFont="1" applyAlignment="1">
      <alignment horizontal="center"/>
    </xf>
    <xf numFmtId="0" fontId="3" fillId="0" borderId="0" xfId="0" applyFont="1" applyAlignment="1">
      <alignment horizontal="right"/>
    </xf>
    <xf numFmtId="0" fontId="0" fillId="0" borderId="0" xfId="0" applyFont="1" applyBorder="1" applyAlignment="1">
      <alignment horizontal="left" wrapText="1"/>
    </xf>
    <xf numFmtId="0" fontId="3" fillId="0" borderId="0" xfId="0" applyFont="1" applyAlignment="1">
      <alignment/>
    </xf>
    <xf numFmtId="0" fontId="10" fillId="0" borderId="0" xfId="0" applyFont="1" applyAlignment="1">
      <alignment/>
    </xf>
    <xf numFmtId="0" fontId="11" fillId="0" borderId="0" xfId="0" applyFont="1" applyAlignment="1">
      <alignment/>
    </xf>
    <xf numFmtId="0" fontId="5" fillId="0" borderId="0" xfId="0" applyFont="1" applyAlignment="1">
      <alignment horizontal="center" wrapText="1"/>
    </xf>
    <xf numFmtId="0" fontId="5" fillId="0" borderId="0" xfId="0" applyFont="1" applyAlignment="1">
      <alignment horizontal="center"/>
    </xf>
    <xf numFmtId="0" fontId="13" fillId="0" borderId="0" xfId="0" applyFont="1" applyAlignment="1">
      <alignment horizontal="right"/>
    </xf>
    <xf numFmtId="0" fontId="12" fillId="0" borderId="0" xfId="0" applyFont="1" applyAlignment="1">
      <alignment/>
    </xf>
    <xf numFmtId="0" fontId="14" fillId="0" borderId="11" xfId="0" applyFont="1" applyBorder="1" applyAlignment="1">
      <alignment horizontal="center"/>
    </xf>
    <xf numFmtId="0" fontId="14" fillId="0" borderId="11" xfId="0" applyFont="1" applyBorder="1" applyAlignment="1">
      <alignment horizontal="center" vertical="top" wrapText="1"/>
    </xf>
    <xf numFmtId="0" fontId="12" fillId="0" borderId="11" xfId="0" applyFont="1" applyBorder="1" applyAlignment="1">
      <alignment/>
    </xf>
    <xf numFmtId="0" fontId="12" fillId="0" borderId="11" xfId="0" applyFont="1" applyBorder="1" applyAlignment="1">
      <alignment horizontal="center"/>
    </xf>
    <xf numFmtId="0" fontId="14" fillId="0" borderId="0" xfId="0" applyFont="1" applyAlignment="1">
      <alignment/>
    </xf>
    <xf numFmtId="0" fontId="12" fillId="0" borderId="0" xfId="0" applyFont="1" applyBorder="1" applyAlignment="1">
      <alignment/>
    </xf>
    <xf numFmtId="0" fontId="12" fillId="0" borderId="0" xfId="0" applyFont="1" applyAlignment="1">
      <alignment horizontal="center" vertical="top" wrapText="1"/>
    </xf>
    <xf numFmtId="0" fontId="12" fillId="0" borderId="0" xfId="0" applyFont="1" applyAlignment="1">
      <alignment vertical="top" wrapText="1"/>
    </xf>
    <xf numFmtId="0" fontId="12" fillId="0" borderId="11" xfId="0" applyFont="1" applyBorder="1" applyAlignment="1">
      <alignment horizontal="center" vertical="top" wrapText="1"/>
    </xf>
    <xf numFmtId="0" fontId="12" fillId="0" borderId="11" xfId="0" applyFont="1" applyBorder="1" applyAlignment="1">
      <alignment vertical="top" wrapText="1"/>
    </xf>
    <xf numFmtId="0" fontId="14" fillId="0" borderId="11" xfId="0" applyFont="1" applyBorder="1" applyAlignment="1">
      <alignment vertical="top" wrapText="1"/>
    </xf>
    <xf numFmtId="0" fontId="14" fillId="0" borderId="11" xfId="0" applyFont="1" applyFill="1" applyBorder="1" applyAlignment="1">
      <alignment vertical="top" wrapText="1"/>
    </xf>
    <xf numFmtId="0" fontId="12" fillId="0" borderId="0" xfId="0" applyFont="1" applyBorder="1" applyAlignment="1">
      <alignment vertical="top" wrapText="1"/>
    </xf>
    <xf numFmtId="0" fontId="14" fillId="0" borderId="0" xfId="0" applyFont="1" applyFill="1" applyBorder="1" applyAlignment="1">
      <alignment vertical="top" wrapText="1"/>
    </xf>
    <xf numFmtId="0" fontId="12" fillId="0" borderId="0" xfId="0" applyFont="1" applyBorder="1" applyAlignment="1">
      <alignment horizontal="center" vertical="top" wrapText="1"/>
    </xf>
    <xf numFmtId="0" fontId="15" fillId="0" borderId="0" xfId="0" applyFont="1" applyAlignment="1">
      <alignment horizontal="center" vertical="top" wrapText="1"/>
    </xf>
    <xf numFmtId="0" fontId="9" fillId="0" borderId="11" xfId="0" applyFont="1" applyBorder="1" applyAlignment="1">
      <alignment horizontal="center" vertical="top" wrapText="1"/>
    </xf>
    <xf numFmtId="0" fontId="9" fillId="0" borderId="0" xfId="0" applyFont="1" applyAlignment="1">
      <alignment/>
    </xf>
    <xf numFmtId="0" fontId="16" fillId="0" borderId="11" xfId="0" applyFont="1" applyBorder="1" applyAlignment="1">
      <alignment horizontal="center" vertical="top" wrapText="1"/>
    </xf>
    <xf numFmtId="0" fontId="16" fillId="0" borderId="11" xfId="0" applyFont="1" applyBorder="1" applyAlignment="1">
      <alignment horizontal="center" vertical="top"/>
    </xf>
    <xf numFmtId="0" fontId="2" fillId="0" borderId="11" xfId="0" applyFont="1" applyBorder="1" applyAlignment="1">
      <alignment horizontal="center" vertical="top"/>
    </xf>
    <xf numFmtId="0" fontId="16" fillId="0" borderId="0" xfId="0" applyFont="1" applyAlignment="1">
      <alignment/>
    </xf>
    <xf numFmtId="0" fontId="16" fillId="0" borderId="11" xfId="0" applyFont="1" applyBorder="1" applyAlignment="1" quotePrefix="1">
      <alignment horizontal="center" vertical="top" wrapText="1"/>
    </xf>
    <xf numFmtId="0" fontId="14" fillId="0" borderId="11" xfId="0" applyFont="1" applyBorder="1" applyAlignment="1">
      <alignment horizontal="center" wrapText="1"/>
    </xf>
    <xf numFmtId="0" fontId="0" fillId="0" borderId="0" xfId="0" applyFont="1" applyBorder="1" applyAlignment="1" quotePrefix="1">
      <alignment horizontal="center"/>
    </xf>
    <xf numFmtId="0" fontId="18" fillId="0" borderId="0" xfId="59" applyFont="1">
      <alignment/>
      <protection/>
    </xf>
    <xf numFmtId="0" fontId="19" fillId="0" borderId="11" xfId="59" applyFont="1" applyBorder="1" applyAlignment="1">
      <alignment horizontal="center" vertical="top" wrapText="1"/>
      <protection/>
    </xf>
    <xf numFmtId="0" fontId="104" fillId="0" borderId="0" xfId="59">
      <alignment/>
      <protection/>
    </xf>
    <xf numFmtId="0" fontId="104" fillId="0" borderId="0" xfId="59" applyAlignment="1">
      <alignment horizontal="left"/>
      <protection/>
    </xf>
    <xf numFmtId="0" fontId="20" fillId="0" borderId="0" xfId="59" applyFont="1" applyAlignment="1">
      <alignment horizontal="left"/>
      <protection/>
    </xf>
    <xf numFmtId="0" fontId="104" fillId="0" borderId="16" xfId="59" applyBorder="1" applyAlignment="1">
      <alignment horizontal="center"/>
      <protection/>
    </xf>
    <xf numFmtId="0" fontId="17" fillId="0" borderId="0" xfId="59" applyFont="1">
      <alignment/>
      <protection/>
    </xf>
    <xf numFmtId="0" fontId="17" fillId="0" borderId="0" xfId="59" applyFont="1" applyAlignment="1">
      <alignment horizontal="center"/>
      <protection/>
    </xf>
    <xf numFmtId="0" fontId="104" fillId="0" borderId="11" xfId="59" applyBorder="1">
      <alignment/>
      <protection/>
    </xf>
    <xf numFmtId="0" fontId="104" fillId="0" borderId="0" xfId="59" applyBorder="1">
      <alignment/>
      <protection/>
    </xf>
    <xf numFmtId="0" fontId="2" fillId="0" borderId="0" xfId="0" applyFont="1" applyAlignment="1">
      <alignment horizontal="left" vertical="top" wrapText="1"/>
    </xf>
    <xf numFmtId="0" fontId="2" fillId="0" borderId="0" xfId="0" applyFont="1" applyAlignment="1">
      <alignment vertical="top" wrapText="1"/>
    </xf>
    <xf numFmtId="0" fontId="21" fillId="0" borderId="12" xfId="59" applyFont="1" applyBorder="1" applyAlignment="1">
      <alignment horizontal="center" vertical="top" wrapText="1"/>
      <protection/>
    </xf>
    <xf numFmtId="0" fontId="21" fillId="0" borderId="11" xfId="59" applyFont="1" applyBorder="1" applyAlignment="1">
      <alignment horizontal="center" vertical="top" wrapText="1"/>
      <protection/>
    </xf>
    <xf numFmtId="0" fontId="17" fillId="0" borderId="0" xfId="59" applyFont="1" applyBorder="1" applyAlignment="1">
      <alignment horizontal="left"/>
      <protection/>
    </xf>
    <xf numFmtId="0" fontId="0" fillId="0" borderId="0" xfId="62">
      <alignment/>
      <protection/>
    </xf>
    <xf numFmtId="0" fontId="11" fillId="0" borderId="0" xfId="62" applyFont="1" applyAlignment="1">
      <alignment horizontal="center"/>
      <protection/>
    </xf>
    <xf numFmtId="0" fontId="5" fillId="0" borderId="0" xfId="62" applyFont="1" applyAlignment="1">
      <alignment horizontal="center"/>
      <protection/>
    </xf>
    <xf numFmtId="0" fontId="4" fillId="0" borderId="0" xfId="62" applyFont="1">
      <alignment/>
      <protection/>
    </xf>
    <xf numFmtId="0" fontId="2" fillId="0" borderId="11" xfId="62" applyFont="1" applyBorder="1" applyAlignment="1">
      <alignment horizontal="center" vertical="top" wrapText="1"/>
      <protection/>
    </xf>
    <xf numFmtId="0" fontId="2" fillId="0" borderId="13" xfId="62" applyFont="1" applyBorder="1" applyAlignment="1">
      <alignment horizontal="center" vertical="top" wrapText="1"/>
      <protection/>
    </xf>
    <xf numFmtId="0" fontId="0" fillId="0" borderId="0" xfId="62" applyFill="1" applyBorder="1" applyAlignment="1">
      <alignment horizontal="left"/>
      <protection/>
    </xf>
    <xf numFmtId="0" fontId="2" fillId="0" borderId="0" xfId="62" applyFont="1" applyBorder="1" applyAlignment="1">
      <alignment horizontal="center"/>
      <protection/>
    </xf>
    <xf numFmtId="0" fontId="0" fillId="0" borderId="0" xfId="62" applyBorder="1">
      <alignment/>
      <protection/>
    </xf>
    <xf numFmtId="0" fontId="6" fillId="0" borderId="0" xfId="62" applyFont="1">
      <alignment/>
      <protection/>
    </xf>
    <xf numFmtId="0" fontId="2" fillId="0" borderId="0" xfId="62" applyFont="1">
      <alignment/>
      <protection/>
    </xf>
    <xf numFmtId="0" fontId="3" fillId="0" borderId="0" xfId="62" applyFont="1" applyAlignment="1">
      <alignment/>
      <protection/>
    </xf>
    <xf numFmtId="0" fontId="16" fillId="0" borderId="16" xfId="0" applyFont="1" applyBorder="1" applyAlignment="1">
      <alignment/>
    </xf>
    <xf numFmtId="0" fontId="2" fillId="0" borderId="15" xfId="0" applyFont="1" applyBorder="1" applyAlignment="1">
      <alignment horizontal="center" vertical="top" wrapText="1"/>
    </xf>
    <xf numFmtId="0" fontId="3" fillId="0" borderId="0" xfId="0" applyFont="1" applyAlignment="1">
      <alignment horizontal="center"/>
    </xf>
    <xf numFmtId="0" fontId="0" fillId="0" borderId="17" xfId="0" applyFont="1" applyBorder="1" applyAlignment="1">
      <alignment/>
    </xf>
    <xf numFmtId="0" fontId="2" fillId="0" borderId="18" xfId="0" applyFont="1" applyFill="1" applyBorder="1" applyAlignment="1">
      <alignment horizontal="center" vertical="top" wrapText="1"/>
    </xf>
    <xf numFmtId="0" fontId="0" fillId="0" borderId="11" xfId="0" applyFont="1" applyBorder="1" applyAlignment="1">
      <alignment horizontal="center" vertical="center" wrapText="1"/>
    </xf>
    <xf numFmtId="0" fontId="6" fillId="0" borderId="0" xfId="0" applyFont="1" applyAlignment="1">
      <alignment/>
    </xf>
    <xf numFmtId="0" fontId="18" fillId="0" borderId="11" xfId="59" applyFont="1" applyBorder="1">
      <alignment/>
      <protection/>
    </xf>
    <xf numFmtId="0" fontId="18" fillId="0" borderId="0" xfId="59" applyFont="1" applyBorder="1">
      <alignment/>
      <protection/>
    </xf>
    <xf numFmtId="0" fontId="2" fillId="0" borderId="19" xfId="0" applyFont="1" applyFill="1" applyBorder="1" applyAlignment="1">
      <alignment horizontal="center" vertical="top" wrapText="1"/>
    </xf>
    <xf numFmtId="0" fontId="16" fillId="0" borderId="0" xfId="0" applyFont="1" applyBorder="1" applyAlignment="1">
      <alignment/>
    </xf>
    <xf numFmtId="0" fontId="5" fillId="0" borderId="0" xfId="0" applyFont="1" applyAlignment="1">
      <alignment/>
    </xf>
    <xf numFmtId="0" fontId="9" fillId="0" borderId="0" xfId="0" applyFont="1" applyBorder="1" applyAlignment="1">
      <alignment/>
    </xf>
    <xf numFmtId="0" fontId="23" fillId="0" borderId="0" xfId="59" applyFont="1">
      <alignment/>
      <protection/>
    </xf>
    <xf numFmtId="0" fontId="12" fillId="0" borderId="0" xfId="0" applyFont="1" applyBorder="1" applyAlignment="1">
      <alignment/>
    </xf>
    <xf numFmtId="0" fontId="2" fillId="0" borderId="0" xfId="0" applyFont="1" applyBorder="1" applyAlignment="1">
      <alignment horizontal="center" vertical="top"/>
    </xf>
    <xf numFmtId="0" fontId="2" fillId="0" borderId="0" xfId="0" applyFont="1" applyBorder="1" applyAlignment="1">
      <alignment horizontal="center" vertical="top" wrapText="1"/>
    </xf>
    <xf numFmtId="0" fontId="2" fillId="0" borderId="0" xfId="62" applyFont="1" applyBorder="1">
      <alignment/>
      <protection/>
    </xf>
    <xf numFmtId="0" fontId="17" fillId="0" borderId="0" xfId="59" applyFont="1" applyBorder="1" applyAlignment="1">
      <alignment horizontal="center"/>
      <protection/>
    </xf>
    <xf numFmtId="0" fontId="6" fillId="0" borderId="0" xfId="0" applyFont="1" applyBorder="1" applyAlignment="1">
      <alignment/>
    </xf>
    <xf numFmtId="0" fontId="19" fillId="0" borderId="12" xfId="59" applyFont="1" applyBorder="1" applyAlignment="1">
      <alignment horizontal="center" vertical="top" wrapText="1"/>
      <protection/>
    </xf>
    <xf numFmtId="0" fontId="6" fillId="0" borderId="11" xfId="0" applyFont="1" applyBorder="1" applyAlignment="1">
      <alignment/>
    </xf>
    <xf numFmtId="0" fontId="2" fillId="0" borderId="0" xfId="0" applyFont="1" applyAlignment="1">
      <alignment horizontal="right" vertical="top" wrapText="1"/>
    </xf>
    <xf numFmtId="0" fontId="2" fillId="0" borderId="0" xfId="0" applyFont="1" applyAlignment="1">
      <alignment horizontal="center" vertical="top" wrapText="1"/>
    </xf>
    <xf numFmtId="0" fontId="10" fillId="0" borderId="0" xfId="0" applyFont="1" applyAlignment="1">
      <alignment horizontal="center"/>
    </xf>
    <xf numFmtId="0" fontId="16" fillId="0" borderId="16" xfId="0" applyFont="1" applyBorder="1" applyAlignment="1">
      <alignment horizontal="center"/>
    </xf>
    <xf numFmtId="0" fontId="0" fillId="0" borderId="0" xfId="0" applyFont="1" applyAlignment="1">
      <alignment horizontal="center"/>
    </xf>
    <xf numFmtId="0" fontId="6" fillId="0" borderId="0" xfId="62" applyFont="1" applyAlignment="1">
      <alignment horizontal="center"/>
      <protection/>
    </xf>
    <xf numFmtId="0" fontId="17" fillId="0" borderId="0" xfId="59" applyFont="1" applyAlignment="1">
      <alignment horizontal="center" vertical="top" wrapText="1"/>
      <protection/>
    </xf>
    <xf numFmtId="0" fontId="17" fillId="0" borderId="11" xfId="59" applyFont="1" applyBorder="1" applyAlignment="1">
      <alignment horizontal="center" vertical="top" wrapText="1"/>
      <protection/>
    </xf>
    <xf numFmtId="0" fontId="10" fillId="0" borderId="0" xfId="62" applyFont="1" applyAlignment="1">
      <alignment/>
      <protection/>
    </xf>
    <xf numFmtId="0" fontId="16" fillId="0" borderId="0" xfId="0" applyFont="1" applyBorder="1" applyAlignment="1">
      <alignment horizontal="center"/>
    </xf>
    <xf numFmtId="0" fontId="6" fillId="0" borderId="16" xfId="0" applyFont="1" applyBorder="1" applyAlignment="1">
      <alignment/>
    </xf>
    <xf numFmtId="0" fontId="2" fillId="0" borderId="19" xfId="62" applyFont="1" applyFill="1" applyBorder="1" applyAlignment="1">
      <alignment horizontal="center" vertical="top" wrapText="1"/>
      <protection/>
    </xf>
    <xf numFmtId="0" fontId="0" fillId="0" borderId="0" xfId="62" applyAlignment="1">
      <alignment horizontal="left"/>
      <protection/>
    </xf>
    <xf numFmtId="0" fontId="6" fillId="0" borderId="0" xfId="62" applyFont="1" applyAlignment="1">
      <alignment vertical="top" wrapText="1"/>
      <protection/>
    </xf>
    <xf numFmtId="0" fontId="13" fillId="0" borderId="0" xfId="0" applyFont="1" applyAlignment="1">
      <alignment horizontal="left"/>
    </xf>
    <xf numFmtId="0" fontId="2" fillId="0" borderId="17" xfId="0" applyFont="1" applyBorder="1" applyAlignment="1">
      <alignment horizontal="center" vertical="top" wrapText="1"/>
    </xf>
    <xf numFmtId="0" fontId="0" fillId="0" borderId="0" xfId="59" applyFont="1">
      <alignment/>
      <protection/>
    </xf>
    <xf numFmtId="0" fontId="5" fillId="0" borderId="0" xfId="59" applyFont="1" applyAlignment="1">
      <alignment horizontal="center"/>
      <protection/>
    </xf>
    <xf numFmtId="0" fontId="2" fillId="0" borderId="11" xfId="59" applyFont="1" applyBorder="1" applyAlignment="1">
      <alignment horizontal="center" vertical="top" wrapText="1"/>
      <protection/>
    </xf>
    <xf numFmtId="0" fontId="2" fillId="0" borderId="11" xfId="59" applyFont="1" applyBorder="1">
      <alignment/>
      <protection/>
    </xf>
    <xf numFmtId="0" fontId="16" fillId="0" borderId="11" xfId="59" applyFont="1" applyBorder="1" applyAlignment="1">
      <alignment horizontal="center"/>
      <protection/>
    </xf>
    <xf numFmtId="0" fontId="16" fillId="0" borderId="11" xfId="0" applyFont="1" applyBorder="1" applyAlignment="1">
      <alignment horizontal="center"/>
    </xf>
    <xf numFmtId="0" fontId="24" fillId="0" borderId="11" xfId="0" applyFont="1" applyBorder="1" applyAlignment="1">
      <alignment horizontal="center" vertical="top" wrapText="1"/>
    </xf>
    <xf numFmtId="0" fontId="25" fillId="0" borderId="0" xfId="0" applyFont="1" applyAlignment="1">
      <alignment vertical="top" wrapText="1"/>
    </xf>
    <xf numFmtId="0" fontId="0" fillId="0" borderId="11" xfId="0" applyFont="1" applyBorder="1" applyAlignment="1">
      <alignment wrapText="1"/>
    </xf>
    <xf numFmtId="0" fontId="26" fillId="0" borderId="12" xfId="59" applyFont="1" applyBorder="1" applyAlignment="1">
      <alignment horizontal="center" vertical="top" wrapText="1"/>
      <protection/>
    </xf>
    <xf numFmtId="0" fontId="23" fillId="0" borderId="0" xfId="59" applyFont="1" applyAlignment="1">
      <alignment horizontal="center"/>
      <protection/>
    </xf>
    <xf numFmtId="0" fontId="27" fillId="0" borderId="19" xfId="59" applyFont="1" applyBorder="1" applyAlignment="1">
      <alignment horizontal="center" wrapText="1"/>
      <protection/>
    </xf>
    <xf numFmtId="0" fontId="27" fillId="0" borderId="10" xfId="59" applyFont="1" applyBorder="1" applyAlignment="1">
      <alignment horizontal="center"/>
      <protection/>
    </xf>
    <xf numFmtId="0" fontId="2" fillId="0" borderId="20" xfId="62" applyFont="1" applyFill="1" applyBorder="1" applyAlignment="1">
      <alignment horizontal="center" vertical="top" wrapText="1"/>
      <protection/>
    </xf>
    <xf numFmtId="0" fontId="0" fillId="0" borderId="11" xfId="0" applyFont="1" applyBorder="1" applyAlignment="1">
      <alignment horizontal="center" vertical="center"/>
    </xf>
    <xf numFmtId="0" fontId="2" fillId="0" borderId="0" xfId="0" applyFont="1" applyBorder="1" applyAlignment="1">
      <alignment/>
    </xf>
    <xf numFmtId="0" fontId="14" fillId="0" borderId="0" xfId="0" applyFont="1" applyAlignment="1">
      <alignment horizontal="right" vertical="top" wrapText="1"/>
    </xf>
    <xf numFmtId="0" fontId="0" fillId="0" borderId="0" xfId="0" applyAlignment="1">
      <alignment horizontal="center"/>
    </xf>
    <xf numFmtId="0" fontId="6" fillId="0" borderId="0" xfId="0" applyFont="1" applyBorder="1" applyAlignment="1">
      <alignment/>
    </xf>
    <xf numFmtId="0" fontId="21" fillId="0" borderId="14" xfId="59" applyFont="1" applyBorder="1" applyAlignment="1">
      <alignment horizontal="center" vertical="top" wrapText="1"/>
      <protection/>
    </xf>
    <xf numFmtId="0" fontId="14" fillId="0" borderId="0" xfId="0" applyFont="1" applyAlignment="1">
      <alignment horizontal="center"/>
    </xf>
    <xf numFmtId="0" fontId="0" fillId="0" borderId="0" xfId="62" applyFont="1">
      <alignment/>
      <protection/>
    </xf>
    <xf numFmtId="0" fontId="2" fillId="0" borderId="11" xfId="59" applyFont="1" applyBorder="1" applyAlignment="1">
      <alignment horizontal="center"/>
      <protection/>
    </xf>
    <xf numFmtId="0" fontId="2" fillId="0" borderId="11" xfId="0" applyFont="1" applyBorder="1" applyAlignment="1">
      <alignment horizontal="center" vertical="center"/>
    </xf>
    <xf numFmtId="0" fontId="2" fillId="0" borderId="12" xfId="0" applyFont="1" applyBorder="1" applyAlignment="1">
      <alignment vertical="top"/>
    </xf>
    <xf numFmtId="0" fontId="16" fillId="0" borderId="11" xfId="62" applyFont="1" applyBorder="1" applyAlignment="1">
      <alignment horizontal="center" wrapText="1"/>
      <protection/>
    </xf>
    <xf numFmtId="0" fontId="16" fillId="0" borderId="0" xfId="0" applyFont="1" applyAlignment="1">
      <alignment horizontal="center" vertical="top" wrapText="1"/>
    </xf>
    <xf numFmtId="0" fontId="2" fillId="0" borderId="11" xfId="62" applyFont="1" applyBorder="1" applyAlignment="1">
      <alignment horizontal="left" vertical="center" wrapText="1"/>
      <protection/>
    </xf>
    <xf numFmtId="0" fontId="2" fillId="0" borderId="11" xfId="62" applyFont="1" applyBorder="1" applyAlignment="1">
      <alignment horizontal="left" vertical="center"/>
      <protection/>
    </xf>
    <xf numFmtId="0" fontId="7" fillId="0" borderId="11" xfId="62" applyFont="1" applyBorder="1" applyAlignment="1">
      <alignment horizontal="left" vertical="center" wrapText="1"/>
      <protection/>
    </xf>
    <xf numFmtId="0" fontId="0" fillId="0" borderId="0" xfId="63">
      <alignment/>
      <protection/>
    </xf>
    <xf numFmtId="0" fontId="6" fillId="0" borderId="0" xfId="63" applyFont="1" applyAlignment="1">
      <alignment/>
      <protection/>
    </xf>
    <xf numFmtId="0" fontId="11" fillId="0" borderId="0" xfId="63" applyFont="1" applyAlignment="1">
      <alignment/>
      <protection/>
    </xf>
    <xf numFmtId="0" fontId="4" fillId="0" borderId="0" xfId="63" applyFont="1">
      <alignment/>
      <protection/>
    </xf>
    <xf numFmtId="0" fontId="16" fillId="0" borderId="11" xfId="63" applyFont="1" applyBorder="1" applyAlignment="1">
      <alignment horizontal="center" vertical="top" wrapText="1"/>
      <protection/>
    </xf>
    <xf numFmtId="0" fontId="16" fillId="0" borderId="0" xfId="63" applyFont="1">
      <alignment/>
      <protection/>
    </xf>
    <xf numFmtId="0" fontId="16" fillId="0" borderId="11" xfId="63" applyFont="1" applyBorder="1">
      <alignment/>
      <protection/>
    </xf>
    <xf numFmtId="0" fontId="16" fillId="0" borderId="0" xfId="63" applyFont="1" applyBorder="1">
      <alignment/>
      <protection/>
    </xf>
    <xf numFmtId="0" fontId="16" fillId="0" borderId="14" xfId="63" applyFont="1" applyBorder="1" applyAlignment="1">
      <alignment horizontal="center" vertical="top" wrapText="1"/>
      <protection/>
    </xf>
    <xf numFmtId="0" fontId="16" fillId="0" borderId="18" xfId="63" applyFont="1" applyBorder="1" applyAlignment="1">
      <alignment horizontal="center" vertical="top" wrapText="1"/>
      <protection/>
    </xf>
    <xf numFmtId="0" fontId="16" fillId="0" borderId="15" xfId="63" applyFont="1" applyBorder="1" applyAlignment="1">
      <alignment horizontal="center" vertical="top" wrapText="1"/>
      <protection/>
    </xf>
    <xf numFmtId="0" fontId="2" fillId="0" borderId="0" xfId="63" applyFont="1">
      <alignment/>
      <protection/>
    </xf>
    <xf numFmtId="0" fontId="2" fillId="0" borderId="11" xfId="63" applyFont="1" applyBorder="1" applyAlignment="1">
      <alignment horizontal="left"/>
      <protection/>
    </xf>
    <xf numFmtId="0" fontId="0" fillId="0" borderId="0" xfId="63" applyFill="1" applyBorder="1" applyAlignment="1">
      <alignment horizontal="left"/>
      <protection/>
    </xf>
    <xf numFmtId="0" fontId="0" fillId="0" borderId="0" xfId="63" applyAlignment="1">
      <alignment horizontal="left"/>
      <protection/>
    </xf>
    <xf numFmtId="0" fontId="6" fillId="0" borderId="0" xfId="63" applyFont="1">
      <alignment/>
      <protection/>
    </xf>
    <xf numFmtId="0" fontId="0" fillId="0" borderId="0" xfId="64">
      <alignment/>
      <protection/>
    </xf>
    <xf numFmtId="0" fontId="3" fillId="0" borderId="0" xfId="64" applyFont="1" applyAlignment="1">
      <alignment horizontal="right"/>
      <protection/>
    </xf>
    <xf numFmtId="0" fontId="4" fillId="0" borderId="0" xfId="64" applyFont="1" applyAlignment="1">
      <alignment horizontal="right"/>
      <protection/>
    </xf>
    <xf numFmtId="0" fontId="14" fillId="0" borderId="11" xfId="64" applyFont="1" applyBorder="1" applyAlignment="1">
      <alignment horizontal="center" vertical="top" wrapText="1"/>
      <protection/>
    </xf>
    <xf numFmtId="0" fontId="14" fillId="0" borderId="11" xfId="64" applyFont="1" applyBorder="1" applyAlignment="1">
      <alignment horizontal="center" vertical="center" wrapText="1"/>
      <protection/>
    </xf>
    <xf numFmtId="0" fontId="2" fillId="0" borderId="11" xfId="64" applyFont="1" applyBorder="1" applyAlignment="1">
      <alignment horizontal="center" vertical="center"/>
      <protection/>
    </xf>
    <xf numFmtId="0" fontId="12" fillId="0" borderId="11" xfId="64" applyFont="1" applyBorder="1" applyAlignment="1">
      <alignment horizontal="left" vertical="top" wrapText="1"/>
      <protection/>
    </xf>
    <xf numFmtId="0" fontId="12" fillId="0" borderId="11" xfId="64" applyFont="1" applyBorder="1" applyAlignment="1">
      <alignment horizontal="center" vertical="top" wrapText="1"/>
      <protection/>
    </xf>
    <xf numFmtId="0" fontId="12" fillId="0" borderId="0" xfId="64" applyFont="1" applyAlignment="1">
      <alignment horizontal="left"/>
      <protection/>
    </xf>
    <xf numFmtId="0" fontId="123" fillId="0" borderId="0" xfId="0" applyFont="1" applyAlignment="1">
      <alignment horizontal="center"/>
    </xf>
    <xf numFmtId="0" fontId="32" fillId="0" borderId="0" xfId="0" applyFont="1" applyAlignment="1">
      <alignment horizontal="center"/>
    </xf>
    <xf numFmtId="0" fontId="33" fillId="0" borderId="0" xfId="0" applyFont="1" applyAlignment="1">
      <alignment/>
    </xf>
    <xf numFmtId="0" fontId="34" fillId="0" borderId="0" xfId="0" applyFont="1" applyBorder="1" applyAlignment="1">
      <alignment/>
    </xf>
    <xf numFmtId="0" fontId="34" fillId="0" borderId="10" xfId="0" applyFont="1" applyBorder="1" applyAlignment="1">
      <alignment vertical="top" wrapText="1"/>
    </xf>
    <xf numFmtId="0" fontId="34" fillId="33" borderId="10" xfId="0" applyFont="1" applyFill="1" applyBorder="1" applyAlignment="1">
      <alignment vertical="center" wrapText="1"/>
    </xf>
    <xf numFmtId="0" fontId="35" fillId="0" borderId="11" xfId="0" applyFont="1" applyBorder="1" applyAlignment="1" quotePrefix="1">
      <alignment horizontal="center" vertical="top" wrapText="1"/>
    </xf>
    <xf numFmtId="0" fontId="0" fillId="33" borderId="11" xfId="0" applyFill="1" applyBorder="1" applyAlignment="1">
      <alignment/>
    </xf>
    <xf numFmtId="0" fontId="124" fillId="0" borderId="0" xfId="0" applyFont="1" applyAlignment="1">
      <alignment/>
    </xf>
    <xf numFmtId="0" fontId="2" fillId="0" borderId="0" xfId="59" applyFont="1">
      <alignment/>
      <protection/>
    </xf>
    <xf numFmtId="0" fontId="2" fillId="0" borderId="0" xfId="59" applyFont="1" applyAlignment="1">
      <alignment horizontal="center" vertical="top" wrapText="1"/>
      <protection/>
    </xf>
    <xf numFmtId="0" fontId="2" fillId="0" borderId="0" xfId="59" applyFont="1" applyAlignment="1">
      <alignment horizontal="center"/>
      <protection/>
    </xf>
    <xf numFmtId="0" fontId="16" fillId="0" borderId="0" xfId="59" applyFont="1" applyAlignment="1">
      <alignment horizontal="left"/>
      <protection/>
    </xf>
    <xf numFmtId="0" fontId="6" fillId="0" borderId="0" xfId="59" applyFont="1">
      <alignment/>
      <protection/>
    </xf>
    <xf numFmtId="0" fontId="2" fillId="0" borderId="0" xfId="59" applyFont="1" applyAlignment="1">
      <alignment/>
      <protection/>
    </xf>
    <xf numFmtId="0" fontId="2" fillId="0" borderId="16" xfId="59" applyFont="1" applyBorder="1" applyAlignment="1">
      <alignment/>
      <protection/>
    </xf>
    <xf numFmtId="0" fontId="2" fillId="0" borderId="0" xfId="59" applyFont="1" applyBorder="1" applyAlignment="1">
      <alignment/>
      <protection/>
    </xf>
    <xf numFmtId="0" fontId="2" fillId="0" borderId="0" xfId="59" applyFont="1" applyBorder="1">
      <alignment/>
      <protection/>
    </xf>
    <xf numFmtId="0" fontId="2" fillId="0" borderId="0" xfId="59" applyFont="1" applyBorder="1" applyAlignment="1">
      <alignment horizontal="center" vertical="top" wrapText="1"/>
      <protection/>
    </xf>
    <xf numFmtId="0" fontId="14" fillId="0" borderId="0" xfId="59" applyFont="1" applyBorder="1" applyAlignment="1">
      <alignment horizontal="left"/>
      <protection/>
    </xf>
    <xf numFmtId="0" fontId="35" fillId="0" borderId="11" xfId="0" applyFont="1" applyBorder="1" applyAlignment="1">
      <alignment horizontal="center" vertical="top" wrapText="1"/>
    </xf>
    <xf numFmtId="0" fontId="2" fillId="0" borderId="11" xfId="59" applyFont="1" applyBorder="1" applyAlignment="1">
      <alignment/>
      <protection/>
    </xf>
    <xf numFmtId="0" fontId="12" fillId="0" borderId="0" xfId="59" applyFont="1" applyBorder="1" applyAlignment="1">
      <alignment/>
      <protection/>
    </xf>
    <xf numFmtId="0" fontId="2" fillId="0" borderId="11" xfId="59" applyFont="1" applyBorder="1" applyAlignment="1">
      <alignment vertical="top" wrapText="1"/>
      <protection/>
    </xf>
    <xf numFmtId="0" fontId="2" fillId="0" borderId="0" xfId="59" applyFont="1" applyAlignment="1">
      <alignment vertical="top" wrapText="1"/>
      <protection/>
    </xf>
    <xf numFmtId="0" fontId="16" fillId="0" borderId="0" xfId="59" applyFont="1">
      <alignment/>
      <protection/>
    </xf>
    <xf numFmtId="0" fontId="14" fillId="0" borderId="0" xfId="59" applyFont="1" applyBorder="1" applyAlignment="1">
      <alignment wrapText="1"/>
      <protection/>
    </xf>
    <xf numFmtId="0" fontId="2" fillId="33" borderId="11" xfId="59" applyFont="1" applyFill="1" applyBorder="1" applyAlignment="1" quotePrefix="1">
      <alignment horizontal="center" vertical="center" wrapText="1"/>
      <protection/>
    </xf>
    <xf numFmtId="0" fontId="16" fillId="33" borderId="12" xfId="59" applyFont="1" applyFill="1" applyBorder="1" applyAlignment="1" quotePrefix="1">
      <alignment horizontal="center" vertical="center" wrapText="1"/>
      <protection/>
    </xf>
    <xf numFmtId="0" fontId="2" fillId="0" borderId="0" xfId="59" applyFont="1" applyBorder="1" applyAlignment="1">
      <alignment horizontal="left" vertical="center"/>
      <protection/>
    </xf>
    <xf numFmtId="0" fontId="2" fillId="0" borderId="11" xfId="59" applyFont="1" applyBorder="1" applyAlignment="1">
      <alignment horizontal="center" vertical="center"/>
      <protection/>
    </xf>
    <xf numFmtId="0" fontId="2" fillId="0" borderId="11" xfId="59" applyFont="1" applyBorder="1" applyAlignment="1">
      <alignment horizontal="left" vertical="center"/>
      <protection/>
    </xf>
    <xf numFmtId="0" fontId="2" fillId="0" borderId="0" xfId="59" applyFont="1" applyAlignment="1">
      <alignment horizontal="left" vertical="center"/>
      <protection/>
    </xf>
    <xf numFmtId="0" fontId="31" fillId="0" borderId="0" xfId="0" applyFont="1" applyAlignment="1">
      <alignment/>
    </xf>
    <xf numFmtId="0" fontId="32" fillId="0" borderId="0" xfId="0" applyFont="1" applyAlignment="1">
      <alignment/>
    </xf>
    <xf numFmtId="0" fontId="35" fillId="0" borderId="0" xfId="0" applyFont="1" applyBorder="1" applyAlignment="1">
      <alignment/>
    </xf>
    <xf numFmtId="0" fontId="34" fillId="0" borderId="11" xfId="0" applyFont="1" applyBorder="1" applyAlignment="1">
      <alignment horizontal="center" vertical="top" wrapText="1"/>
    </xf>
    <xf numFmtId="0" fontId="125" fillId="0" borderId="0" xfId="0" applyFont="1" applyBorder="1" applyAlignment="1">
      <alignment vertical="top"/>
    </xf>
    <xf numFmtId="0" fontId="126" fillId="0" borderId="11" xfId="0" applyFont="1" applyBorder="1" applyAlignment="1">
      <alignment vertical="top" wrapText="1"/>
    </xf>
    <xf numFmtId="0" fontId="123" fillId="0" borderId="11" xfId="0" applyFont="1" applyBorder="1" applyAlignment="1">
      <alignment horizontal="center"/>
    </xf>
    <xf numFmtId="0" fontId="127" fillId="0" borderId="11" xfId="0" applyFont="1" applyBorder="1" applyAlignment="1">
      <alignment horizontal="center" vertical="center" wrapText="1"/>
    </xf>
    <xf numFmtId="0" fontId="0" fillId="0" borderId="0" xfId="0" applyBorder="1" applyAlignment="1">
      <alignment horizontal="center"/>
    </xf>
    <xf numFmtId="0" fontId="128" fillId="0" borderId="0" xfId="0" applyFont="1" applyAlignment="1">
      <alignment horizontal="center"/>
    </xf>
    <xf numFmtId="0" fontId="129" fillId="0" borderId="0" xfId="0" applyFont="1" applyBorder="1" applyAlignment="1">
      <alignment horizontal="center" vertical="center"/>
    </xf>
    <xf numFmtId="0" fontId="130" fillId="0" borderId="11" xfId="0" applyFont="1" applyBorder="1" applyAlignment="1">
      <alignment vertical="top" wrapText="1"/>
    </xf>
    <xf numFmtId="0" fontId="130" fillId="0" borderId="11" xfId="0" applyFont="1" applyBorder="1" applyAlignment="1">
      <alignment horizontal="center" vertical="top" wrapText="1"/>
    </xf>
    <xf numFmtId="0" fontId="121" fillId="0" borderId="0" xfId="0" applyFont="1" applyAlignment="1">
      <alignment/>
    </xf>
    <xf numFmtId="0" fontId="131" fillId="0" borderId="11" xfId="0" applyFont="1" applyBorder="1" applyAlignment="1">
      <alignment vertical="center" wrapText="1"/>
    </xf>
    <xf numFmtId="0" fontId="131" fillId="0" borderId="11" xfId="0" applyFont="1" applyBorder="1" applyAlignment="1">
      <alignment horizontal="left" vertical="center" wrapText="1" indent="2"/>
    </xf>
    <xf numFmtId="0" fontId="131" fillId="0" borderId="0" xfId="0" applyFont="1" applyBorder="1" applyAlignment="1">
      <alignment horizontal="left" vertical="center" wrapText="1" indent="2"/>
    </xf>
    <xf numFmtId="0" fontId="131" fillId="0" borderId="0" xfId="0" applyFont="1" applyBorder="1" applyAlignment="1">
      <alignment vertical="center" wrapText="1"/>
    </xf>
    <xf numFmtId="0" fontId="121" fillId="0" borderId="11" xfId="0" applyFont="1" applyBorder="1" applyAlignment="1">
      <alignment vertical="top" wrapText="1"/>
    </xf>
    <xf numFmtId="0" fontId="121" fillId="0" borderId="14" xfId="0" applyFont="1" applyBorder="1" applyAlignment="1">
      <alignment horizontal="center" vertical="top" wrapText="1"/>
    </xf>
    <xf numFmtId="0" fontId="131" fillId="0" borderId="14" xfId="0" applyFont="1" applyBorder="1" applyAlignment="1">
      <alignment vertical="center" wrapText="1"/>
    </xf>
    <xf numFmtId="0" fontId="121" fillId="0" borderId="11" xfId="0" applyFont="1" applyBorder="1" applyAlignment="1">
      <alignment/>
    </xf>
    <xf numFmtId="0" fontId="5" fillId="0" borderId="0" xfId="59" applyFont="1" applyAlignment="1">
      <alignment/>
      <protection/>
    </xf>
    <xf numFmtId="0" fontId="31" fillId="0" borderId="0" xfId="0" applyFont="1" applyAlignment="1">
      <alignment horizontal="right"/>
    </xf>
    <xf numFmtId="0" fontId="2" fillId="0" borderId="11" xfId="0" applyFont="1" applyFill="1" applyBorder="1" applyAlignment="1">
      <alignment horizontal="center"/>
    </xf>
    <xf numFmtId="0" fontId="132" fillId="0" borderId="11" xfId="0" applyFont="1" applyBorder="1" applyAlignment="1">
      <alignment horizontal="center"/>
    </xf>
    <xf numFmtId="0" fontId="132" fillId="0" borderId="11" xfId="0" applyFont="1" applyBorder="1" applyAlignment="1">
      <alignment/>
    </xf>
    <xf numFmtId="0" fontId="2" fillId="0" borderId="14" xfId="0" applyFont="1" applyBorder="1" applyAlignment="1">
      <alignment vertical="top" wrapText="1"/>
    </xf>
    <xf numFmtId="0" fontId="2" fillId="0" borderId="10" xfId="0" applyFont="1" applyBorder="1" applyAlignment="1">
      <alignment vertical="top" wrapText="1"/>
    </xf>
    <xf numFmtId="0" fontId="0" fillId="34" borderId="0" xfId="0" applyFont="1" applyFill="1" applyAlignment="1">
      <alignment/>
    </xf>
    <xf numFmtId="0" fontId="11" fillId="34" borderId="0" xfId="0" applyFont="1" applyFill="1" applyAlignment="1">
      <alignment/>
    </xf>
    <xf numFmtId="0" fontId="2" fillId="34" borderId="0" xfId="0" applyFont="1" applyFill="1" applyAlignment="1">
      <alignment/>
    </xf>
    <xf numFmtId="0" fontId="126" fillId="0" borderId="12" xfId="0" applyFont="1" applyBorder="1" applyAlignment="1">
      <alignment horizontal="center" vertical="top" wrapText="1"/>
    </xf>
    <xf numFmtId="0" fontId="126" fillId="0" borderId="11" xfId="0" applyFont="1" applyBorder="1" applyAlignment="1">
      <alignment horizontal="center" vertical="top" wrapText="1"/>
    </xf>
    <xf numFmtId="0" fontId="2" fillId="0" borderId="0" xfId="0" applyFont="1" applyBorder="1" applyAlignment="1">
      <alignment horizontal="left"/>
    </xf>
    <xf numFmtId="0" fontId="14" fillId="0" borderId="0" xfId="0" applyFont="1" applyBorder="1" applyAlignment="1">
      <alignment horizontal="left"/>
    </xf>
    <xf numFmtId="0" fontId="12" fillId="0" borderId="0" xfId="0" applyFont="1" applyBorder="1" applyAlignment="1">
      <alignment horizontal="center"/>
    </xf>
    <xf numFmtId="49" fontId="2" fillId="0" borderId="0" xfId="0" applyNumberFormat="1" applyFont="1" applyBorder="1" applyAlignment="1">
      <alignment horizontal="left" vertical="top"/>
    </xf>
    <xf numFmtId="0" fontId="14" fillId="0" borderId="0" xfId="0" applyFont="1" applyBorder="1" applyAlignment="1">
      <alignment horizontal="center"/>
    </xf>
    <xf numFmtId="0" fontId="2" fillId="0" borderId="11" xfId="62" applyFont="1" applyFill="1" applyBorder="1" applyAlignment="1">
      <alignment horizontal="left" vertical="center" wrapText="1"/>
      <protection/>
    </xf>
    <xf numFmtId="0" fontId="0" fillId="33" borderId="0" xfId="59" applyFont="1" applyFill="1">
      <alignment/>
      <protection/>
    </xf>
    <xf numFmtId="0" fontId="5" fillId="33" borderId="0" xfId="59" applyFont="1" applyFill="1" applyAlignment="1">
      <alignment/>
      <protection/>
    </xf>
    <xf numFmtId="0" fontId="16" fillId="33" borderId="11" xfId="59" applyFont="1" applyFill="1" applyBorder="1" applyAlignment="1">
      <alignment horizontal="center"/>
      <protection/>
    </xf>
    <xf numFmtId="0" fontId="0" fillId="33" borderId="0" xfId="0" applyFont="1" applyFill="1" applyAlignment="1">
      <alignment/>
    </xf>
    <xf numFmtId="0" fontId="2" fillId="33" borderId="0" xfId="0" applyFont="1" applyFill="1" applyBorder="1" applyAlignment="1">
      <alignment horizontal="right"/>
    </xf>
    <xf numFmtId="0" fontId="2" fillId="33" borderId="11" xfId="0" applyFont="1" applyFill="1" applyBorder="1" applyAlignment="1">
      <alignment horizontal="center" vertical="top" wrapText="1"/>
    </xf>
    <xf numFmtId="0" fontId="2" fillId="33" borderId="14" xfId="0" applyFont="1" applyFill="1" applyBorder="1" applyAlignment="1">
      <alignment horizontal="center" vertical="top" wrapText="1"/>
    </xf>
    <xf numFmtId="0" fontId="0" fillId="33" borderId="11" xfId="0" applyFont="1" applyFill="1" applyBorder="1" applyAlignment="1">
      <alignment horizontal="center"/>
    </xf>
    <xf numFmtId="0" fontId="0" fillId="33" borderId="11" xfId="0" applyFont="1" applyFill="1" applyBorder="1" applyAlignment="1">
      <alignment/>
    </xf>
    <xf numFmtId="0" fontId="0" fillId="33" borderId="0" xfId="0" applyFont="1" applyFill="1" applyBorder="1" applyAlignment="1">
      <alignment/>
    </xf>
    <xf numFmtId="0" fontId="2" fillId="33" borderId="0" xfId="0" applyFont="1" applyFill="1" applyBorder="1" applyAlignment="1">
      <alignment horizontal="left"/>
    </xf>
    <xf numFmtId="0" fontId="2" fillId="33" borderId="0" xfId="0" applyFont="1" applyFill="1" applyBorder="1" applyAlignment="1">
      <alignment/>
    </xf>
    <xf numFmtId="0" fontId="2" fillId="33" borderId="0" xfId="0" applyFont="1" applyFill="1" applyAlignment="1">
      <alignment/>
    </xf>
    <xf numFmtId="0" fontId="2" fillId="0" borderId="0" xfId="62" applyFont="1" applyAlignment="1">
      <alignment/>
      <protection/>
    </xf>
    <xf numFmtId="0" fontId="16" fillId="0" borderId="0" xfId="62" applyFont="1" applyAlignment="1">
      <alignment horizontal="right"/>
      <protection/>
    </xf>
    <xf numFmtId="0" fontId="9" fillId="0" borderId="11" xfId="0" applyFont="1" applyBorder="1" applyAlignment="1">
      <alignment horizontal="center"/>
    </xf>
    <xf numFmtId="0" fontId="121" fillId="0" borderId="0" xfId="59" applyFont="1" applyBorder="1">
      <alignment/>
      <protection/>
    </xf>
    <xf numFmtId="0" fontId="121" fillId="0" borderId="11" xfId="59" applyFont="1" applyBorder="1" applyAlignment="1">
      <alignment horizontal="center"/>
      <protection/>
    </xf>
    <xf numFmtId="0" fontId="33" fillId="33" borderId="0" xfId="0" applyFont="1" applyFill="1" applyAlignment="1">
      <alignment/>
    </xf>
    <xf numFmtId="0" fontId="121" fillId="33" borderId="11" xfId="0" applyFont="1" applyFill="1" applyBorder="1" applyAlignment="1">
      <alignment horizontal="center" vertical="top" wrapText="1"/>
    </xf>
    <xf numFmtId="0" fontId="34" fillId="33" borderId="11" xfId="0" applyFont="1" applyFill="1" applyBorder="1" applyAlignment="1">
      <alignment horizontal="center" vertical="top" wrapText="1"/>
    </xf>
    <xf numFmtId="0" fontId="0" fillId="33" borderId="0" xfId="0" applyFill="1" applyAlignment="1">
      <alignment/>
    </xf>
    <xf numFmtId="0" fontId="123" fillId="0" borderId="10" xfId="0" applyFont="1" applyBorder="1" applyAlignment="1">
      <alignment horizontal="center"/>
    </xf>
    <xf numFmtId="0" fontId="35" fillId="0" borderId="12" xfId="0" applyFont="1" applyBorder="1" applyAlignment="1">
      <alignment horizontal="center" vertical="top" wrapText="1"/>
    </xf>
    <xf numFmtId="0" fontId="9" fillId="33" borderId="0" xfId="0" applyFont="1" applyFill="1" applyAlignment="1">
      <alignment horizontal="right"/>
    </xf>
    <xf numFmtId="0" fontId="2" fillId="0" borderId="0" xfId="0" applyFont="1" applyBorder="1" applyAlignment="1">
      <alignment horizontal="center" vertical="center" wrapText="1"/>
    </xf>
    <xf numFmtId="0" fontId="2" fillId="33" borderId="11" xfId="59" applyFont="1" applyFill="1" applyBorder="1" applyAlignment="1">
      <alignment horizontal="center" vertical="center"/>
      <protection/>
    </xf>
    <xf numFmtId="0" fontId="39" fillId="0" borderId="0" xfId="0" applyFont="1" applyAlignment="1">
      <alignment/>
    </xf>
    <xf numFmtId="0" fontId="14" fillId="0" borderId="0" xfId="0" applyFont="1" applyAlignment="1">
      <alignment/>
    </xf>
    <xf numFmtId="0" fontId="85" fillId="0" borderId="11" xfId="0" applyFont="1" applyBorder="1" applyAlignment="1">
      <alignment/>
    </xf>
    <xf numFmtId="0" fontId="31" fillId="0" borderId="0" xfId="0" applyFont="1" applyAlignment="1">
      <alignment horizontal="center"/>
    </xf>
    <xf numFmtId="0" fontId="34" fillId="0" borderId="10" xfId="0" applyFont="1" applyBorder="1" applyAlignment="1">
      <alignment horizontal="center" vertical="top" wrapText="1"/>
    </xf>
    <xf numFmtId="0" fontId="2" fillId="33" borderId="0" xfId="0" applyFont="1" applyFill="1" applyBorder="1" applyAlignment="1">
      <alignment horizontal="right"/>
    </xf>
    <xf numFmtId="0" fontId="2" fillId="33" borderId="11" xfId="0" applyFont="1" applyFill="1" applyBorder="1" applyAlignment="1">
      <alignment horizontal="center" vertical="top" wrapText="1"/>
    </xf>
    <xf numFmtId="0" fontId="2" fillId="33" borderId="14" xfId="0" applyFont="1" applyFill="1" applyBorder="1" applyAlignment="1">
      <alignment horizontal="center" vertical="top" wrapText="1"/>
    </xf>
    <xf numFmtId="0" fontId="34" fillId="33" borderId="10" xfId="0" applyFont="1" applyFill="1" applyBorder="1" applyAlignment="1">
      <alignment horizontal="center" vertical="top" wrapText="1"/>
    </xf>
    <xf numFmtId="0" fontId="2" fillId="0" borderId="0" xfId="60" applyFont="1">
      <alignment/>
      <protection/>
    </xf>
    <xf numFmtId="0" fontId="2" fillId="0" borderId="0" xfId="60" applyFont="1" applyAlignment="1">
      <alignment horizontal="center" vertical="top" wrapText="1"/>
      <protection/>
    </xf>
    <xf numFmtId="0" fontId="2" fillId="0" borderId="0" xfId="60" applyFont="1" applyAlignment="1">
      <alignment/>
      <protection/>
    </xf>
    <xf numFmtId="0" fontId="2" fillId="0" borderId="0" xfId="60" applyFont="1" applyAlignment="1">
      <alignment horizontal="center"/>
      <protection/>
    </xf>
    <xf numFmtId="0" fontId="31" fillId="33" borderId="0" xfId="0" applyFont="1" applyFill="1" applyAlignment="1">
      <alignment horizontal="center"/>
    </xf>
    <xf numFmtId="0" fontId="35" fillId="33" borderId="11" xfId="0" applyFont="1" applyFill="1" applyBorder="1" applyAlignment="1" quotePrefix="1">
      <alignment horizontal="center" vertical="top" wrapText="1"/>
    </xf>
    <xf numFmtId="0" fontId="13" fillId="0" borderId="0" xfId="62" applyFont="1" applyAlignment="1">
      <alignment horizontal="left"/>
      <protection/>
    </xf>
    <xf numFmtId="0" fontId="2" fillId="0" borderId="0" xfId="62" applyFont="1" applyAlignment="1">
      <alignment horizontal="center"/>
      <protection/>
    </xf>
    <xf numFmtId="0" fontId="2" fillId="0" borderId="0" xfId="62" applyFont="1" applyAlignment="1">
      <alignment horizontal="left"/>
      <protection/>
    </xf>
    <xf numFmtId="0" fontId="0" fillId="0" borderId="11" xfId="62" applyFont="1" applyBorder="1">
      <alignment/>
      <protection/>
    </xf>
    <xf numFmtId="0" fontId="0" fillId="0" borderId="0" xfId="62" applyFont="1" applyBorder="1">
      <alignment/>
      <protection/>
    </xf>
    <xf numFmtId="0" fontId="2" fillId="0" borderId="0" xfId="62" applyFont="1" applyAlignment="1">
      <alignment horizontal="right" vertical="top" wrapText="1"/>
      <protection/>
    </xf>
    <xf numFmtId="0" fontId="85" fillId="0" borderId="11" xfId="0" applyFont="1" applyFill="1" applyBorder="1" applyAlignment="1">
      <alignment/>
    </xf>
    <xf numFmtId="0" fontId="2" fillId="33" borderId="11" xfId="0" applyFont="1" applyFill="1" applyBorder="1" applyAlignment="1">
      <alignment horizontal="center" vertical="top" wrapText="1"/>
    </xf>
    <xf numFmtId="0" fontId="2" fillId="33" borderId="11" xfId="0" applyFont="1" applyFill="1" applyBorder="1" applyAlignment="1">
      <alignment horizontal="center" vertical="top" wrapText="1"/>
    </xf>
    <xf numFmtId="0" fontId="104" fillId="0" borderId="0" xfId="59" applyBorder="1" applyAlignment="1">
      <alignment horizontal="center"/>
      <protection/>
    </xf>
    <xf numFmtId="0" fontId="16" fillId="0" borderId="12" xfId="0" applyFont="1" applyBorder="1" applyAlignment="1">
      <alignment horizontal="center" vertical="top" wrapText="1"/>
    </xf>
    <xf numFmtId="0" fontId="20" fillId="0" borderId="11" xfId="59" applyFont="1" applyBorder="1" applyAlignment="1">
      <alignment horizontal="center" vertical="center" wrapText="1"/>
      <protection/>
    </xf>
    <xf numFmtId="0" fontId="131" fillId="0" borderId="11" xfId="0" applyFont="1" applyBorder="1" applyAlignment="1">
      <alignment vertical="center"/>
    </xf>
    <xf numFmtId="0" fontId="85" fillId="0" borderId="11" xfId="0" applyFont="1" applyBorder="1" applyAlignment="1">
      <alignment horizontal="left"/>
    </xf>
    <xf numFmtId="0" fontId="2" fillId="0" borderId="11" xfId="63" applyFont="1" applyBorder="1" applyAlignment="1" quotePrefix="1">
      <alignment horizontal="center"/>
      <protection/>
    </xf>
    <xf numFmtId="0" fontId="2" fillId="33" borderId="11" xfId="0" applyFont="1" applyFill="1" applyBorder="1" applyAlignment="1">
      <alignment horizontal="center" vertical="top" wrapText="1"/>
    </xf>
    <xf numFmtId="0" fontId="34" fillId="0" borderId="10" xfId="0" applyFont="1" applyBorder="1" applyAlignment="1">
      <alignment vertical="center" wrapText="1"/>
    </xf>
    <xf numFmtId="0" fontId="11" fillId="33" borderId="0" xfId="0" applyFont="1" applyFill="1" applyAlignment="1">
      <alignment/>
    </xf>
    <xf numFmtId="0" fontId="9" fillId="0" borderId="11" xfId="62" applyFont="1" applyBorder="1" applyAlignment="1">
      <alignment horizontal="center" vertical="top" wrapText="1"/>
      <protection/>
    </xf>
    <xf numFmtId="0" fontId="16" fillId="0" borderId="11" xfId="62" applyFont="1" applyBorder="1" applyAlignment="1">
      <alignment horizontal="center" vertical="top" wrapText="1"/>
      <protection/>
    </xf>
    <xf numFmtId="0" fontId="16" fillId="0" borderId="14" xfId="62" applyFont="1" applyBorder="1" applyAlignment="1">
      <alignment horizontal="center" vertical="top" wrapText="1"/>
      <protection/>
    </xf>
    <xf numFmtId="0" fontId="16" fillId="0" borderId="13" xfId="62" applyFont="1" applyBorder="1" applyAlignment="1">
      <alignment horizontal="center" vertical="top" wrapText="1"/>
      <protection/>
    </xf>
    <xf numFmtId="0" fontId="16" fillId="33" borderId="11" xfId="0" applyFont="1" applyFill="1" applyBorder="1" applyAlignment="1">
      <alignment horizontal="center" vertical="top" wrapText="1"/>
    </xf>
    <xf numFmtId="0" fontId="2" fillId="33" borderId="11" xfId="0" applyFont="1" applyFill="1" applyBorder="1" applyAlignment="1">
      <alignment horizontal="center"/>
    </xf>
    <xf numFmtId="0" fontId="16" fillId="34" borderId="0" xfId="0" applyFont="1" applyFill="1" applyAlignment="1">
      <alignment/>
    </xf>
    <xf numFmtId="0" fontId="26" fillId="0" borderId="11" xfId="59" applyFont="1" applyBorder="1" applyAlignment="1">
      <alignment horizontal="center" vertical="top" wrapText="1"/>
      <protection/>
    </xf>
    <xf numFmtId="0" fontId="43" fillId="0" borderId="0" xfId="59" applyFont="1" applyAlignment="1">
      <alignment horizontal="center"/>
      <protection/>
    </xf>
    <xf numFmtId="0" fontId="26" fillId="0" borderId="11" xfId="59" applyFont="1" applyBorder="1" applyAlignment="1">
      <alignment horizontal="center"/>
      <protection/>
    </xf>
    <xf numFmtId="0" fontId="2" fillId="33" borderId="11" xfId="0" applyFont="1" applyFill="1" applyBorder="1" applyAlignment="1">
      <alignment horizontal="center" vertical="top" wrapText="1"/>
    </xf>
    <xf numFmtId="0" fontId="34" fillId="33" borderId="21" xfId="0" applyFont="1" applyFill="1" applyBorder="1" applyAlignment="1">
      <alignment horizontal="center" vertical="top" wrapText="1"/>
    </xf>
    <xf numFmtId="0" fontId="35" fillId="0" borderId="14" xfId="0" applyFont="1" applyBorder="1" applyAlignment="1" quotePrefix="1">
      <alignment horizontal="center" vertical="top" wrapText="1"/>
    </xf>
    <xf numFmtId="0" fontId="85" fillId="0" borderId="11" xfId="62" applyFont="1" applyBorder="1">
      <alignment/>
      <protection/>
    </xf>
    <xf numFmtId="2" fontId="46" fillId="0" borderId="11" xfId="0" applyNumberFormat="1" applyFont="1" applyBorder="1" applyAlignment="1">
      <alignment horizontal="center" vertical="center"/>
    </xf>
    <xf numFmtId="0" fontId="46" fillId="0" borderId="11" xfId="0" applyFont="1" applyBorder="1" applyAlignment="1">
      <alignment horizontal="center" vertical="center"/>
    </xf>
    <xf numFmtId="2" fontId="47" fillId="0" borderId="11" xfId="0" applyNumberFormat="1" applyFont="1" applyBorder="1" applyAlignment="1">
      <alignment horizontal="center" vertical="center"/>
    </xf>
    <xf numFmtId="0" fontId="16" fillId="0" borderId="16" xfId="0" applyFont="1" applyBorder="1" applyAlignment="1">
      <alignment horizontal="right"/>
    </xf>
    <xf numFmtId="0" fontId="14" fillId="0" borderId="11" xfId="0" applyFont="1" applyBorder="1" applyAlignment="1">
      <alignment horizontal="center" vertical="center" wrapText="1"/>
    </xf>
    <xf numFmtId="0" fontId="14" fillId="0" borderId="11" xfId="0" applyFont="1" applyBorder="1" applyAlignment="1">
      <alignment horizontal="left" vertical="center" wrapText="1"/>
    </xf>
    <xf numFmtId="0" fontId="14" fillId="33" borderId="11" xfId="0" applyFont="1" applyFill="1" applyBorder="1" applyAlignment="1">
      <alignment horizontal="center" vertical="center" wrapText="1"/>
    </xf>
    <xf numFmtId="0" fontId="14" fillId="33" borderId="11" xfId="0" applyFont="1" applyFill="1" applyBorder="1" applyAlignment="1">
      <alignment horizontal="left" vertical="center" wrapText="1"/>
    </xf>
    <xf numFmtId="0" fontId="2" fillId="33" borderId="11" xfId="0" applyFont="1" applyFill="1" applyBorder="1" applyAlignment="1">
      <alignment/>
    </xf>
    <xf numFmtId="0" fontId="133" fillId="0" borderId="11" xfId="68" applyFont="1" applyBorder="1">
      <alignment/>
      <protection/>
    </xf>
    <xf numFmtId="0" fontId="133" fillId="0" borderId="11" xfId="69" applyFont="1" applyBorder="1">
      <alignment/>
      <protection/>
    </xf>
    <xf numFmtId="0" fontId="133" fillId="0" borderId="11" xfId="57" applyFont="1" applyBorder="1">
      <alignment/>
      <protection/>
    </xf>
    <xf numFmtId="0" fontId="133" fillId="0" borderId="11" xfId="58" applyFont="1" applyBorder="1">
      <alignment/>
      <protection/>
    </xf>
    <xf numFmtId="0" fontId="11" fillId="0" borderId="14" xfId="0" applyFont="1" applyBorder="1" applyAlignment="1">
      <alignment horizontal="right" vertical="center" wrapText="1"/>
    </xf>
    <xf numFmtId="0" fontId="11" fillId="0" borderId="14" xfId="0" applyFont="1" applyBorder="1" applyAlignment="1">
      <alignment horizontal="right" vertical="center"/>
    </xf>
    <xf numFmtId="0" fontId="2" fillId="0" borderId="11" xfId="0" applyFont="1" applyBorder="1" applyAlignment="1">
      <alignment horizontal="right" vertical="top" wrapText="1"/>
    </xf>
    <xf numFmtId="0" fontId="2" fillId="0" borderId="15" xfId="0" applyFont="1" applyBorder="1" applyAlignment="1">
      <alignment horizontal="right" vertical="top" wrapText="1"/>
    </xf>
    <xf numFmtId="0" fontId="2" fillId="0" borderId="17" xfId="0" applyFont="1" applyBorder="1" applyAlignment="1">
      <alignment horizontal="right" vertical="top" wrapText="1"/>
    </xf>
    <xf numFmtId="2" fontId="2" fillId="0" borderId="11" xfId="0" applyNumberFormat="1" applyFont="1" applyBorder="1" applyAlignment="1">
      <alignment horizontal="center" vertical="top" wrapText="1"/>
    </xf>
    <xf numFmtId="0" fontId="2" fillId="33" borderId="11" xfId="0" applyFont="1" applyFill="1" applyBorder="1" applyAlignment="1">
      <alignment horizontal="center" vertical="top" wrapText="1"/>
    </xf>
    <xf numFmtId="2" fontId="16" fillId="0" borderId="11" xfId="0" applyNumberFormat="1" applyFont="1" applyBorder="1" applyAlignment="1">
      <alignment horizontal="center" vertical="top" wrapText="1"/>
    </xf>
    <xf numFmtId="2" fontId="16" fillId="0" borderId="11" xfId="0" applyNumberFormat="1" applyFont="1" applyBorder="1" applyAlignment="1">
      <alignment horizontal="right" vertical="center" wrapText="1"/>
    </xf>
    <xf numFmtId="2" fontId="2" fillId="0" borderId="11" xfId="0" applyNumberFormat="1" applyFont="1" applyBorder="1" applyAlignment="1">
      <alignment horizontal="right" vertical="center"/>
    </xf>
    <xf numFmtId="2" fontId="16" fillId="0" borderId="11" xfId="0" applyNumberFormat="1" applyFont="1" applyBorder="1" applyAlignment="1">
      <alignment horizontal="center" vertical="top"/>
    </xf>
    <xf numFmtId="2" fontId="0" fillId="0" borderId="11" xfId="0" applyNumberFormat="1" applyFont="1" applyBorder="1" applyAlignment="1">
      <alignment/>
    </xf>
    <xf numFmtId="2" fontId="0" fillId="0" borderId="0" xfId="0" applyNumberFormat="1" applyFont="1" applyAlignment="1">
      <alignment/>
    </xf>
    <xf numFmtId="2" fontId="2" fillId="0" borderId="0" xfId="0" applyNumberFormat="1" applyFont="1" applyAlignment="1">
      <alignment/>
    </xf>
    <xf numFmtId="179" fontId="0" fillId="0" borderId="11" xfId="0" applyNumberFormat="1" applyFont="1" applyBorder="1" applyAlignment="1">
      <alignment horizontal="right" vertical="top" wrapText="1"/>
    </xf>
    <xf numFmtId="179" fontId="0" fillId="0" borderId="11" xfId="0" applyNumberFormat="1" applyFont="1" applyBorder="1" applyAlignment="1">
      <alignment horizontal="center" vertical="top" wrapText="1"/>
    </xf>
    <xf numFmtId="179" fontId="0" fillId="0" borderId="14" xfId="0" applyNumberFormat="1" applyFont="1" applyBorder="1" applyAlignment="1">
      <alignment horizontal="right" vertical="top" wrapText="1"/>
    </xf>
    <xf numFmtId="179" fontId="0" fillId="0" borderId="14" xfId="0" applyNumberFormat="1" applyFont="1" applyBorder="1" applyAlignment="1">
      <alignment horizontal="center" vertical="top" wrapText="1"/>
    </xf>
    <xf numFmtId="179" fontId="0" fillId="0" borderId="0" xfId="0" applyNumberFormat="1" applyFont="1" applyAlignment="1">
      <alignment/>
    </xf>
    <xf numFmtId="2" fontId="0" fillId="0" borderId="11" xfId="0" applyNumberFormat="1" applyFont="1" applyBorder="1" applyAlignment="1">
      <alignment horizontal="right" vertical="center" wrapText="1"/>
    </xf>
    <xf numFmtId="2" fontId="0" fillId="0" borderId="14" xfId="0" applyNumberFormat="1" applyFont="1" applyBorder="1" applyAlignment="1">
      <alignment horizontal="right" vertical="center" wrapText="1"/>
    </xf>
    <xf numFmtId="2" fontId="0" fillId="0" borderId="0" xfId="0" applyNumberFormat="1" applyFont="1" applyAlignment="1">
      <alignment horizontal="right" vertical="center"/>
    </xf>
    <xf numFmtId="0" fontId="16" fillId="33" borderId="14" xfId="0" applyFont="1" applyFill="1" applyBorder="1" applyAlignment="1">
      <alignment horizontal="center" vertical="top" wrapText="1"/>
    </xf>
    <xf numFmtId="2" fontId="0" fillId="0" borderId="11" xfId="0" applyNumberFormat="1" applyBorder="1" applyAlignment="1">
      <alignment/>
    </xf>
    <xf numFmtId="0" fontId="12" fillId="0" borderId="11" xfId="0" applyFont="1" applyBorder="1" applyAlignment="1">
      <alignment horizontal="right" vertical="center"/>
    </xf>
    <xf numFmtId="0" fontId="2" fillId="0" borderId="11" xfId="0" applyFont="1" applyBorder="1" applyAlignment="1">
      <alignment horizontal="right" vertical="center"/>
    </xf>
    <xf numFmtId="0" fontId="14" fillId="0" borderId="11" xfId="0" applyFont="1" applyBorder="1" applyAlignment="1">
      <alignment horizontal="right" vertical="center"/>
    </xf>
    <xf numFmtId="1" fontId="0" fillId="0" borderId="11" xfId="0" applyNumberFormat="1" applyFont="1" applyBorder="1" applyAlignment="1">
      <alignment horizontal="right" vertical="center"/>
    </xf>
    <xf numFmtId="2" fontId="0" fillId="0" borderId="11" xfId="0" applyNumberFormat="1" applyFont="1" applyBorder="1" applyAlignment="1">
      <alignment horizontal="right" vertical="center"/>
    </xf>
    <xf numFmtId="1" fontId="0" fillId="0" borderId="11" xfId="0" applyNumberFormat="1" applyFont="1" applyBorder="1" applyAlignment="1">
      <alignment horizontal="right"/>
    </xf>
    <xf numFmtId="2" fontId="0" fillId="0" borderId="11" xfId="0" applyNumberFormat="1" applyFont="1" applyBorder="1" applyAlignment="1">
      <alignment horizontal="right"/>
    </xf>
    <xf numFmtId="1" fontId="2" fillId="33" borderId="11" xfId="0" applyNumberFormat="1" applyFont="1" applyFill="1" applyBorder="1" applyAlignment="1">
      <alignment horizontal="right"/>
    </xf>
    <xf numFmtId="2" fontId="2" fillId="33" borderId="11" xfId="0" applyNumberFormat="1" applyFont="1" applyFill="1" applyBorder="1" applyAlignment="1">
      <alignment horizontal="right"/>
    </xf>
    <xf numFmtId="0" fontId="9" fillId="0" borderId="11" xfId="62" applyFont="1" applyBorder="1" applyAlignment="1">
      <alignment horizontal="right" vertical="top" wrapText="1"/>
      <protection/>
    </xf>
    <xf numFmtId="0" fontId="12" fillId="0" borderId="11" xfId="0" applyFont="1" applyBorder="1" applyAlignment="1">
      <alignment horizontal="right"/>
    </xf>
    <xf numFmtId="0" fontId="14" fillId="0" borderId="11" xfId="0" applyFont="1" applyFill="1" applyBorder="1" applyAlignment="1">
      <alignment/>
    </xf>
    <xf numFmtId="2" fontId="0" fillId="0" borderId="0" xfId="59" applyNumberFormat="1" applyFont="1">
      <alignment/>
      <protection/>
    </xf>
    <xf numFmtId="0" fontId="16" fillId="0" borderId="18" xfId="63" applyFont="1" applyBorder="1" applyAlignment="1">
      <alignment horizontal="center" vertical="top"/>
      <protection/>
    </xf>
    <xf numFmtId="3" fontId="0" fillId="0" borderId="11" xfId="0" applyNumberFormat="1" applyFont="1" applyBorder="1" applyAlignment="1">
      <alignment/>
    </xf>
    <xf numFmtId="1" fontId="0" fillId="0" borderId="11" xfId="0" applyNumberFormat="1" applyFont="1" applyBorder="1" applyAlignment="1">
      <alignment/>
    </xf>
    <xf numFmtId="2" fontId="0" fillId="0" borderId="11" xfId="0" applyNumberFormat="1" applyFont="1" applyBorder="1" applyAlignment="1">
      <alignment horizontal="center" vertical="center"/>
    </xf>
    <xf numFmtId="2" fontId="0" fillId="0" borderId="0" xfId="0" applyNumberFormat="1" applyAlignment="1">
      <alignment/>
    </xf>
    <xf numFmtId="0" fontId="16" fillId="0" borderId="22" xfId="63" applyFont="1" applyBorder="1" applyAlignment="1">
      <alignment horizontal="center" vertical="top"/>
      <protection/>
    </xf>
    <xf numFmtId="2" fontId="0" fillId="0" borderId="11" xfId="59" applyNumberFormat="1" applyFont="1" applyBorder="1">
      <alignment/>
      <protection/>
    </xf>
    <xf numFmtId="2" fontId="2" fillId="0" borderId="11" xfId="59" applyNumberFormat="1" applyFont="1" applyBorder="1" applyAlignment="1">
      <alignment horizontal="center"/>
      <protection/>
    </xf>
    <xf numFmtId="0" fontId="0" fillId="0" borderId="0" xfId="59" applyFont="1" applyAlignment="1">
      <alignment horizontal="right"/>
      <protection/>
    </xf>
    <xf numFmtId="0" fontId="87" fillId="0" borderId="11" xfId="0" applyFont="1" applyBorder="1" applyAlignment="1">
      <alignment horizontal="center" vertical="center" wrapText="1"/>
    </xf>
    <xf numFmtId="0" fontId="87" fillId="0" borderId="11" xfId="0" applyFont="1" applyBorder="1" applyAlignment="1">
      <alignment horizontal="left" vertical="center" wrapText="1"/>
    </xf>
    <xf numFmtId="0" fontId="87" fillId="33" borderId="11" xfId="0" applyFont="1" applyFill="1" applyBorder="1" applyAlignment="1">
      <alignment horizontal="center" vertical="center" wrapText="1"/>
    </xf>
    <xf numFmtId="0" fontId="87" fillId="33" borderId="11" xfId="0" applyFont="1" applyFill="1" applyBorder="1" applyAlignment="1">
      <alignment horizontal="left" vertical="center" wrapText="1"/>
    </xf>
    <xf numFmtId="0" fontId="88" fillId="0" borderId="11" xfId="0" applyFont="1" applyBorder="1" applyAlignment="1">
      <alignment horizontal="center"/>
    </xf>
    <xf numFmtId="0" fontId="88" fillId="0" borderId="11" xfId="0" applyFont="1" applyBorder="1" applyAlignment="1">
      <alignment/>
    </xf>
    <xf numFmtId="2" fontId="89" fillId="33" borderId="11" xfId="0" applyNumberFormat="1" applyFont="1" applyFill="1" applyBorder="1" applyAlignment="1">
      <alignment horizontal="right" vertical="center" wrapText="1"/>
    </xf>
    <xf numFmtId="2" fontId="89" fillId="0" borderId="11" xfId="59" applyNumberFormat="1" applyFont="1" applyBorder="1" applyAlignment="1">
      <alignment horizontal="right"/>
      <protection/>
    </xf>
    <xf numFmtId="2" fontId="90" fillId="0" borderId="11" xfId="59" applyNumberFormat="1" applyFont="1" applyBorder="1" applyAlignment="1">
      <alignment horizontal="center"/>
      <protection/>
    </xf>
    <xf numFmtId="2" fontId="89" fillId="0" borderId="11" xfId="59" applyNumberFormat="1" applyFont="1" applyBorder="1" applyAlignment="1">
      <alignment horizontal="center"/>
      <protection/>
    </xf>
    <xf numFmtId="179" fontId="2" fillId="0" borderId="0" xfId="0" applyNumberFormat="1" applyFont="1" applyAlignment="1">
      <alignment/>
    </xf>
    <xf numFmtId="179" fontId="2" fillId="0" borderId="11" xfId="0" applyNumberFormat="1" applyFont="1" applyBorder="1" applyAlignment="1">
      <alignment horizontal="center" vertical="top" wrapText="1"/>
    </xf>
    <xf numFmtId="2" fontId="2" fillId="0" borderId="11" xfId="0" applyNumberFormat="1" applyFont="1" applyBorder="1" applyAlignment="1">
      <alignment horizontal="right" vertical="center" wrapText="1"/>
    </xf>
    <xf numFmtId="0" fontId="2" fillId="0" borderId="11" xfId="0" applyFont="1" applyBorder="1" applyAlignment="1">
      <alignment horizontal="left" vertical="center" wrapText="1"/>
    </xf>
    <xf numFmtId="2" fontId="0" fillId="0" borderId="0" xfId="0" applyNumberFormat="1" applyFont="1" applyBorder="1" applyAlignment="1">
      <alignment horizontal="left" wrapText="1"/>
    </xf>
    <xf numFmtId="2" fontId="16" fillId="0" borderId="0" xfId="0" applyNumberFormat="1" applyFont="1" applyAlignment="1">
      <alignment/>
    </xf>
    <xf numFmtId="2" fontId="0" fillId="0" borderId="0" xfId="0" applyNumberFormat="1" applyFont="1" applyBorder="1" applyAlignment="1">
      <alignment/>
    </xf>
    <xf numFmtId="0" fontId="91" fillId="0" borderId="11" xfId="0" applyFont="1" applyBorder="1" applyAlignment="1">
      <alignment vertical="center" wrapText="1"/>
    </xf>
    <xf numFmtId="0" fontId="88" fillId="0" borderId="11" xfId="0" applyFont="1" applyBorder="1" applyAlignment="1">
      <alignment horizontal="center" vertical="center" wrapText="1"/>
    </xf>
    <xf numFmtId="2" fontId="9" fillId="0" borderId="0" xfId="0" applyNumberFormat="1" applyFont="1" applyBorder="1" applyAlignment="1">
      <alignment/>
    </xf>
    <xf numFmtId="2" fontId="16" fillId="0" borderId="11" xfId="0" applyNumberFormat="1" applyFont="1" applyBorder="1" applyAlignment="1">
      <alignment horizontal="right" vertical="center"/>
    </xf>
    <xf numFmtId="0" fontId="0" fillId="0" borderId="11" xfId="0" applyBorder="1" applyAlignment="1">
      <alignment horizontal="center" vertical="center"/>
    </xf>
    <xf numFmtId="0" fontId="0" fillId="0" borderId="11" xfId="0" applyFont="1" applyBorder="1" applyAlignment="1">
      <alignment/>
    </xf>
    <xf numFmtId="0" fontId="0" fillId="33" borderId="0" xfId="0" applyFont="1" applyFill="1" applyAlignment="1">
      <alignment horizontal="center"/>
    </xf>
    <xf numFmtId="0" fontId="16" fillId="0" borderId="16" xfId="63" applyFont="1" applyBorder="1" applyAlignment="1">
      <alignment horizontal="center" vertical="top" wrapText="1"/>
      <protection/>
    </xf>
    <xf numFmtId="0" fontId="16" fillId="0" borderId="11" xfId="62" applyFont="1" applyBorder="1" applyAlignment="1">
      <alignment horizontal="right" vertical="center" wrapText="1"/>
      <protection/>
    </xf>
    <xf numFmtId="2" fontId="0" fillId="0" borderId="11" xfId="0" applyNumberFormat="1" applyBorder="1" applyAlignment="1">
      <alignment horizontal="right"/>
    </xf>
    <xf numFmtId="2" fontId="0" fillId="0" borderId="11" xfId="0" applyNumberFormat="1" applyBorder="1" applyAlignment="1">
      <alignment horizontal="right" vertical="center"/>
    </xf>
    <xf numFmtId="0" fontId="0" fillId="0" borderId="11" xfId="0" applyFont="1" applyBorder="1" applyAlignment="1">
      <alignment horizontal="right" vertical="center"/>
    </xf>
    <xf numFmtId="2" fontId="2" fillId="0" borderId="11" xfId="0" applyNumberFormat="1" applyFont="1" applyBorder="1" applyAlignment="1">
      <alignment horizontal="right"/>
    </xf>
    <xf numFmtId="0" fontId="0" fillId="0" borderId="11" xfId="0" applyBorder="1" applyAlignment="1">
      <alignment horizontal="right" vertical="center"/>
    </xf>
    <xf numFmtId="0" fontId="2" fillId="0" borderId="11" xfId="0" applyFont="1" applyBorder="1" applyAlignment="1">
      <alignment horizontal="right" vertical="center" wrapText="1"/>
    </xf>
    <xf numFmtId="2" fontId="0" fillId="0" borderId="11" xfId="0" applyNumberFormat="1" applyFont="1" applyBorder="1" applyAlignment="1">
      <alignment vertical="top" wrapText="1"/>
    </xf>
    <xf numFmtId="2" fontId="0" fillId="0" borderId="11" xfId="0" applyNumberFormat="1" applyFont="1" applyBorder="1" applyAlignment="1">
      <alignment horizontal="right" vertical="top" wrapText="1"/>
    </xf>
    <xf numFmtId="2" fontId="0" fillId="0" borderId="0" xfId="0" applyNumberFormat="1" applyFont="1" applyAlignment="1">
      <alignment vertical="top" wrapText="1"/>
    </xf>
    <xf numFmtId="2" fontId="2" fillId="0" borderId="11" xfId="0" applyNumberFormat="1" applyFont="1" applyBorder="1" applyAlignment="1">
      <alignment horizontal="right" vertical="top" wrapText="1"/>
    </xf>
    <xf numFmtId="0" fontId="0" fillId="0" borderId="11" xfId="0" applyFont="1" applyBorder="1" applyAlignment="1">
      <alignment horizontal="center" vertical="top"/>
    </xf>
    <xf numFmtId="1" fontId="11" fillId="0" borderId="11" xfId="0" applyNumberFormat="1" applyFont="1" applyBorder="1" applyAlignment="1" quotePrefix="1">
      <alignment horizontal="right" vertical="center" wrapText="1"/>
    </xf>
    <xf numFmtId="0" fontId="11" fillId="0" borderId="11" xfId="0" applyFont="1" applyBorder="1" applyAlignment="1" quotePrefix="1">
      <alignment horizontal="right" vertical="center" wrapText="1"/>
    </xf>
    <xf numFmtId="1" fontId="52" fillId="0" borderId="11" xfId="0" applyNumberFormat="1" applyFont="1" applyBorder="1" applyAlignment="1" quotePrefix="1">
      <alignment horizontal="right" vertical="center" wrapText="1"/>
    </xf>
    <xf numFmtId="2" fontId="35" fillId="0" borderId="11" xfId="0" applyNumberFormat="1" applyFont="1" applyBorder="1" applyAlignment="1" quotePrefix="1">
      <alignment horizontal="center" vertical="top" wrapText="1"/>
    </xf>
    <xf numFmtId="1" fontId="11" fillId="33" borderId="11" xfId="0" applyNumberFormat="1" applyFont="1" applyFill="1" applyBorder="1" applyAlignment="1" quotePrefix="1">
      <alignment horizontal="right" vertical="center" wrapText="1"/>
    </xf>
    <xf numFmtId="1" fontId="6" fillId="0" borderId="11" xfId="0" applyNumberFormat="1" applyFont="1" applyBorder="1" applyAlignment="1" quotePrefix="1">
      <alignment horizontal="right" vertical="center" wrapText="1"/>
    </xf>
    <xf numFmtId="0" fontId="6" fillId="0" borderId="11" xfId="59" applyFont="1" applyBorder="1" applyAlignment="1">
      <alignment horizontal="left" vertical="center"/>
      <protection/>
    </xf>
    <xf numFmtId="0" fontId="11" fillId="0" borderId="11" xfId="59" applyFont="1" applyBorder="1" applyAlignment="1">
      <alignment horizontal="right"/>
      <protection/>
    </xf>
    <xf numFmtId="0" fontId="6" fillId="0" borderId="11" xfId="59" applyFont="1" applyBorder="1" applyAlignment="1">
      <alignment horizontal="right" vertical="center"/>
      <protection/>
    </xf>
    <xf numFmtId="0" fontId="6" fillId="0" borderId="11" xfId="59" applyFont="1" applyBorder="1" applyAlignment="1">
      <alignment horizontal="left"/>
      <protection/>
    </xf>
    <xf numFmtId="0" fontId="6" fillId="0" borderId="11" xfId="59" applyFont="1" applyBorder="1" applyAlignment="1">
      <alignment horizontal="right"/>
      <protection/>
    </xf>
    <xf numFmtId="0" fontId="11" fillId="0" borderId="11" xfId="59" applyFont="1" applyBorder="1" applyAlignment="1">
      <alignment horizontal="right" vertical="center" wrapText="1"/>
      <protection/>
    </xf>
    <xf numFmtId="0" fontId="11" fillId="0" borderId="11" xfId="59" applyFont="1" applyBorder="1" applyAlignment="1">
      <alignment horizontal="right" vertical="center"/>
      <protection/>
    </xf>
    <xf numFmtId="0" fontId="6" fillId="0" borderId="11" xfId="59" applyFont="1" applyBorder="1">
      <alignment/>
      <protection/>
    </xf>
    <xf numFmtId="0" fontId="35" fillId="0" borderId="11" xfId="0" applyFont="1" applyBorder="1" applyAlignment="1">
      <alignment horizontal="right" vertical="center" wrapText="1"/>
    </xf>
    <xf numFmtId="0" fontId="131" fillId="33" borderId="11" xfId="0" applyFont="1" applyFill="1" applyBorder="1" applyAlignment="1">
      <alignment vertical="center" wrapText="1"/>
    </xf>
    <xf numFmtId="0" fontId="131" fillId="33" borderId="11" xfId="0" applyFont="1" applyFill="1" applyBorder="1" applyAlignment="1">
      <alignment horizontal="center" vertical="center" wrapText="1"/>
    </xf>
    <xf numFmtId="2" fontId="16" fillId="33" borderId="11" xfId="0" applyNumberFormat="1" applyFont="1" applyFill="1" applyBorder="1" applyAlignment="1">
      <alignment horizontal="center" vertical="top" wrapText="1"/>
    </xf>
    <xf numFmtId="2" fontId="2" fillId="33" borderId="11" xfId="0" applyNumberFormat="1" applyFont="1" applyFill="1" applyBorder="1" applyAlignment="1">
      <alignment horizontal="center"/>
    </xf>
    <xf numFmtId="182" fontId="6" fillId="0" borderId="0" xfId="63" applyNumberFormat="1" applyFont="1">
      <alignment/>
      <protection/>
    </xf>
    <xf numFmtId="0" fontId="6" fillId="0" borderId="0" xfId="63" applyFont="1" applyAlignment="1">
      <alignment vertical="top" wrapText="1"/>
      <protection/>
    </xf>
    <xf numFmtId="0" fontId="14" fillId="0" borderId="23" xfId="64" applyFont="1" applyBorder="1" applyAlignment="1">
      <alignment horizontal="center" vertical="center" wrapText="1"/>
      <protection/>
    </xf>
    <xf numFmtId="0" fontId="14" fillId="0" borderId="23" xfId="64" applyFont="1" applyBorder="1" applyAlignment="1">
      <alignment horizontal="center" vertical="top" wrapText="1"/>
      <protection/>
    </xf>
    <xf numFmtId="0" fontId="6" fillId="0" borderId="0" xfId="62" applyFont="1" applyAlignment="1">
      <alignment horizontal="right" vertical="top" wrapText="1"/>
      <protection/>
    </xf>
    <xf numFmtId="0" fontId="27" fillId="0" borderId="11" xfId="59" applyFont="1" applyBorder="1" applyAlignment="1">
      <alignment horizontal="center"/>
      <protection/>
    </xf>
    <xf numFmtId="0" fontId="27" fillId="0" borderId="11" xfId="59" applyFont="1" applyBorder="1" applyAlignment="1">
      <alignment horizontal="center" wrapText="1"/>
      <protection/>
    </xf>
    <xf numFmtId="0" fontId="27" fillId="0" borderId="11" xfId="59" applyFont="1" applyBorder="1" applyAlignment="1">
      <alignment horizontal="right" vertical="center"/>
      <protection/>
    </xf>
    <xf numFmtId="0" fontId="27" fillId="0" borderId="11" xfId="59" applyFont="1" applyBorder="1" applyAlignment="1">
      <alignment horizontal="right" vertical="center" wrapText="1"/>
      <protection/>
    </xf>
    <xf numFmtId="0" fontId="2" fillId="0" borderId="19" xfId="0" applyFont="1" applyFill="1" applyBorder="1" applyAlignment="1">
      <alignment horizontal="right" vertical="top" wrapText="1"/>
    </xf>
    <xf numFmtId="0" fontId="55" fillId="0" borderId="11" xfId="0" applyFont="1" applyBorder="1" applyAlignment="1" quotePrefix="1">
      <alignment horizontal="center" vertical="center" wrapText="1"/>
    </xf>
    <xf numFmtId="0" fontId="2" fillId="0" borderId="11" xfId="0" applyFont="1" applyBorder="1" applyAlignment="1">
      <alignment wrapText="1"/>
    </xf>
    <xf numFmtId="0" fontId="88" fillId="0" borderId="11" xfId="0" applyFont="1" applyBorder="1" applyAlignment="1">
      <alignment wrapText="1"/>
    </xf>
    <xf numFmtId="0" fontId="92" fillId="0" borderId="11" xfId="62" applyFont="1" applyBorder="1">
      <alignment/>
      <protection/>
    </xf>
    <xf numFmtId="0" fontId="92" fillId="0" borderId="11" xfId="62" applyFont="1" applyBorder="1" applyAlignment="1">
      <alignment horizontal="center" vertical="center" wrapText="1"/>
      <protection/>
    </xf>
    <xf numFmtId="0" fontId="92" fillId="0" borderId="11" xfId="62" applyFont="1" applyBorder="1" applyAlignment="1">
      <alignment horizontal="left"/>
      <protection/>
    </xf>
    <xf numFmtId="0" fontId="92" fillId="0" borderId="11" xfId="0" applyFont="1" applyBorder="1" applyAlignment="1">
      <alignment/>
    </xf>
    <xf numFmtId="0" fontId="92" fillId="0" borderId="14" xfId="62" applyFont="1" applyBorder="1" applyAlignment="1">
      <alignment/>
      <protection/>
    </xf>
    <xf numFmtId="0" fontId="92" fillId="0" borderId="18" xfId="62" applyFont="1" applyBorder="1" applyAlignment="1">
      <alignment/>
      <protection/>
    </xf>
    <xf numFmtId="0" fontId="92" fillId="0" borderId="18" xfId="62" applyFont="1" applyBorder="1" applyAlignment="1">
      <alignment horizontal="center" vertical="center"/>
      <protection/>
    </xf>
    <xf numFmtId="0" fontId="89" fillId="0" borderId="18" xfId="62" applyFont="1" applyBorder="1" applyAlignment="1">
      <alignment horizontal="center" vertical="center"/>
      <protection/>
    </xf>
    <xf numFmtId="0" fontId="89" fillId="0" borderId="18" xfId="62" applyFont="1" applyBorder="1" applyAlignment="1">
      <alignment/>
      <protection/>
    </xf>
    <xf numFmtId="0" fontId="89" fillId="0" borderId="11" xfId="62" applyFont="1" applyBorder="1" applyAlignment="1">
      <alignment horizontal="right" vertical="center"/>
      <protection/>
    </xf>
    <xf numFmtId="0" fontId="89" fillId="0" borderId="11" xfId="62" applyFont="1" applyBorder="1" applyAlignment="1">
      <alignment horizontal="center" vertical="center"/>
      <protection/>
    </xf>
    <xf numFmtId="0" fontId="89" fillId="0" borderId="11" xfId="62" applyFont="1" applyBorder="1">
      <alignment/>
      <protection/>
    </xf>
    <xf numFmtId="0" fontId="92" fillId="0" borderId="10" xfId="62" applyFont="1" applyBorder="1" applyAlignment="1">
      <alignment horizontal="left"/>
      <protection/>
    </xf>
    <xf numFmtId="0" fontId="92" fillId="0" borderId="10" xfId="0" applyFont="1" applyBorder="1" applyAlignment="1">
      <alignment/>
    </xf>
    <xf numFmtId="0" fontId="92" fillId="0" borderId="14" xfId="62" applyFont="1" applyBorder="1">
      <alignment/>
      <protection/>
    </xf>
    <xf numFmtId="0" fontId="92" fillId="0" borderId="18" xfId="62" applyFont="1" applyBorder="1">
      <alignment/>
      <protection/>
    </xf>
    <xf numFmtId="0" fontId="92" fillId="0" borderId="18" xfId="62" applyFont="1" applyBorder="1" applyAlignment="1">
      <alignment horizontal="center" vertical="center" wrapText="1"/>
      <protection/>
    </xf>
    <xf numFmtId="0" fontId="89" fillId="0" borderId="18" xfId="62" applyFont="1" applyBorder="1">
      <alignment/>
      <protection/>
    </xf>
    <xf numFmtId="0" fontId="92" fillId="0" borderId="15" xfId="62" applyFont="1" applyBorder="1" applyAlignment="1">
      <alignment/>
      <protection/>
    </xf>
    <xf numFmtId="0" fontId="92" fillId="33" borderId="11" xfId="62" applyFont="1" applyFill="1" applyBorder="1" applyAlignment="1">
      <alignment horizontal="center" vertical="center" wrapText="1"/>
      <protection/>
    </xf>
    <xf numFmtId="0" fontId="92" fillId="0" borderId="11" xfId="62" applyFont="1" applyBorder="1" applyAlignment="1">
      <alignment/>
      <protection/>
    </xf>
    <xf numFmtId="0" fontId="89" fillId="0" borderId="14" xfId="62" applyFont="1" applyBorder="1">
      <alignment/>
      <protection/>
    </xf>
    <xf numFmtId="0" fontId="92" fillId="0" borderId="11" xfId="62" applyFont="1" applyBorder="1" applyAlignment="1">
      <alignment horizontal="center"/>
      <protection/>
    </xf>
    <xf numFmtId="0" fontId="89" fillId="0" borderId="11" xfId="62" applyFont="1" applyBorder="1" applyAlignment="1">
      <alignment horizontal="left"/>
      <protection/>
    </xf>
    <xf numFmtId="0" fontId="0" fillId="0" borderId="0" xfId="62" applyAlignment="1">
      <alignment wrapText="1"/>
      <protection/>
    </xf>
    <xf numFmtId="0" fontId="6" fillId="0" borderId="0" xfId="62" applyFont="1" applyAlignment="1">
      <alignment wrapText="1"/>
      <protection/>
    </xf>
    <xf numFmtId="17" fontId="0" fillId="0" borderId="0" xfId="63" applyNumberFormat="1">
      <alignment/>
      <protection/>
    </xf>
    <xf numFmtId="1" fontId="0" fillId="0" borderId="0" xfId="63" applyNumberFormat="1">
      <alignment/>
      <protection/>
    </xf>
    <xf numFmtId="0" fontId="52" fillId="0" borderId="11" xfId="63" applyFont="1" applyBorder="1" applyAlignment="1">
      <alignment horizontal="center" vertical="top" wrapText="1"/>
      <protection/>
    </xf>
    <xf numFmtId="0" fontId="52" fillId="0" borderId="11" xfId="63" applyFont="1" applyBorder="1" applyAlignment="1">
      <alignment horizontal="center"/>
      <protection/>
    </xf>
    <xf numFmtId="0" fontId="6" fillId="0" borderId="11" xfId="63" applyFont="1" applyBorder="1">
      <alignment/>
      <protection/>
    </xf>
    <xf numFmtId="2" fontId="92" fillId="0" borderId="11" xfId="63" applyNumberFormat="1" applyFont="1" applyBorder="1">
      <alignment/>
      <protection/>
    </xf>
    <xf numFmtId="2" fontId="92" fillId="0" borderId="12" xfId="63" applyNumberFormat="1" applyFont="1" applyBorder="1">
      <alignment/>
      <protection/>
    </xf>
    <xf numFmtId="0" fontId="92" fillId="0" borderId="11" xfId="63" applyFont="1" applyBorder="1">
      <alignment/>
      <protection/>
    </xf>
    <xf numFmtId="2" fontId="89" fillId="0" borderId="11" xfId="63" applyNumberFormat="1" applyFont="1" applyBorder="1">
      <alignment/>
      <protection/>
    </xf>
    <xf numFmtId="0" fontId="14" fillId="0" borderId="11" xfId="63" applyFont="1" applyBorder="1" applyAlignment="1">
      <alignment horizontal="center" vertical="center" wrapText="1"/>
      <protection/>
    </xf>
    <xf numFmtId="0" fontId="14" fillId="0" borderId="11" xfId="63" applyFont="1" applyBorder="1" applyAlignment="1">
      <alignment horizontal="left" vertical="center" wrapText="1"/>
      <protection/>
    </xf>
    <xf numFmtId="0" fontId="0" fillId="0" borderId="18" xfId="0" applyBorder="1" applyAlignment="1">
      <alignment horizontal="center" vertical="center"/>
    </xf>
    <xf numFmtId="0" fontId="0" fillId="0" borderId="11" xfId="0" applyBorder="1" applyAlignment="1">
      <alignment horizontal="left" vertical="center" wrapText="1"/>
    </xf>
    <xf numFmtId="0" fontId="0" fillId="0" borderId="11" xfId="0" applyBorder="1" applyAlignment="1">
      <alignment horizontal="center" vertical="center" wrapText="1"/>
    </xf>
    <xf numFmtId="2" fontId="0" fillId="0" borderId="11" xfId="0" applyNumberFormat="1" applyBorder="1" applyAlignment="1">
      <alignment horizontal="center" vertical="center"/>
    </xf>
    <xf numFmtId="2" fontId="0" fillId="0" borderId="18" xfId="0" applyNumberFormat="1" applyBorder="1" applyAlignment="1">
      <alignment horizontal="center" vertical="center"/>
    </xf>
    <xf numFmtId="2" fontId="0" fillId="0" borderId="15" xfId="0" applyNumberFormat="1" applyBorder="1" applyAlignment="1">
      <alignment horizontal="center" vertical="center"/>
    </xf>
    <xf numFmtId="2" fontId="2" fillId="0" borderId="11" xfId="0" applyNumberFormat="1" applyFont="1" applyBorder="1" applyAlignment="1">
      <alignment vertical="top" wrapText="1"/>
    </xf>
    <xf numFmtId="0" fontId="0" fillId="0" borderId="11" xfId="0" applyFont="1" applyBorder="1" applyAlignment="1">
      <alignment/>
    </xf>
    <xf numFmtId="2" fontId="0" fillId="0" borderId="11" xfId="0" applyNumberFormat="1" applyFont="1" applyBorder="1" applyAlignment="1">
      <alignment/>
    </xf>
    <xf numFmtId="2" fontId="2" fillId="0" borderId="11" xfId="0" applyNumberFormat="1" applyFont="1" applyBorder="1" applyAlignment="1">
      <alignment/>
    </xf>
    <xf numFmtId="0" fontId="2" fillId="0" borderId="11" xfId="62" applyFont="1" applyBorder="1" applyAlignment="1">
      <alignment horizontal="right" vertical="center" wrapText="1"/>
      <protection/>
    </xf>
    <xf numFmtId="0" fontId="2" fillId="0" borderId="11" xfId="62" applyFont="1" applyBorder="1" applyAlignment="1">
      <alignment horizontal="right" vertical="center"/>
      <protection/>
    </xf>
    <xf numFmtId="0" fontId="2" fillId="0" borderId="11" xfId="59" applyFont="1" applyBorder="1" applyAlignment="1">
      <alignment horizontal="right" vertical="center"/>
      <protection/>
    </xf>
    <xf numFmtId="16" fontId="0" fillId="0" borderId="0" xfId="0" applyNumberFormat="1" applyFont="1" applyAlignment="1">
      <alignment/>
    </xf>
    <xf numFmtId="2" fontId="14" fillId="0" borderId="11" xfId="0" applyNumberFormat="1" applyFont="1" applyBorder="1" applyAlignment="1">
      <alignment/>
    </xf>
    <xf numFmtId="0" fontId="14" fillId="0" borderId="24" xfId="64" applyFont="1" applyBorder="1" applyAlignment="1">
      <alignment horizontal="center" vertical="top" wrapText="1"/>
      <protection/>
    </xf>
    <xf numFmtId="0" fontId="2" fillId="0" borderId="12" xfId="64" applyFont="1" applyBorder="1" applyAlignment="1">
      <alignment horizontal="center" vertical="center"/>
      <protection/>
    </xf>
    <xf numFmtId="0" fontId="14" fillId="0" borderId="24" xfId="64" applyFont="1" applyBorder="1" applyAlignment="1">
      <alignment horizontal="center" vertical="center" wrapText="1"/>
      <protection/>
    </xf>
    <xf numFmtId="0" fontId="14" fillId="0" borderId="12" xfId="64" applyFont="1" applyBorder="1" applyAlignment="1">
      <alignment horizontal="center" vertical="top" wrapText="1"/>
      <protection/>
    </xf>
    <xf numFmtId="2" fontId="12" fillId="0" borderId="11" xfId="64" applyNumberFormat="1" applyFont="1" applyBorder="1" applyAlignment="1">
      <alignment horizontal="center" vertical="top" wrapText="1"/>
      <protection/>
    </xf>
    <xf numFmtId="2" fontId="104" fillId="0" borderId="11" xfId="59" applyNumberFormat="1" applyBorder="1">
      <alignment/>
      <protection/>
    </xf>
    <xf numFmtId="0" fontId="121" fillId="0" borderId="11" xfId="59" applyFont="1" applyBorder="1">
      <alignment/>
      <protection/>
    </xf>
    <xf numFmtId="2" fontId="121" fillId="0" borderId="11" xfId="59" applyNumberFormat="1" applyFont="1" applyBorder="1">
      <alignment/>
      <protection/>
    </xf>
    <xf numFmtId="1" fontId="134" fillId="0" borderId="11" xfId="0" applyNumberFormat="1" applyFont="1" applyBorder="1" applyAlignment="1">
      <alignment horizontal="right" vertical="center" wrapText="1"/>
    </xf>
    <xf numFmtId="2" fontId="134" fillId="0" borderId="11" xfId="0" applyNumberFormat="1" applyFont="1" applyBorder="1" applyAlignment="1">
      <alignment horizontal="right" vertical="center" wrapText="1"/>
    </xf>
    <xf numFmtId="0" fontId="58" fillId="0" borderId="0" xfId="59" applyFont="1" applyAlignment="1">
      <alignment horizontal="center"/>
      <protection/>
    </xf>
    <xf numFmtId="0" fontId="58" fillId="34" borderId="0" xfId="59" applyFont="1" applyFill="1" applyAlignment="1">
      <alignment horizontal="center"/>
      <protection/>
    </xf>
    <xf numFmtId="1" fontId="134" fillId="0" borderId="19" xfId="0" applyNumberFormat="1" applyFont="1" applyFill="1" applyBorder="1" applyAlignment="1">
      <alignment horizontal="right" vertical="center" wrapText="1"/>
    </xf>
    <xf numFmtId="0" fontId="21" fillId="0" borderId="11" xfId="59" applyFont="1" applyBorder="1" applyAlignment="1">
      <alignment horizontal="right" vertical="center" wrapText="1"/>
      <protection/>
    </xf>
    <xf numFmtId="0" fontId="0" fillId="0" borderId="0" xfId="0" applyFont="1" applyFill="1" applyBorder="1" applyAlignment="1">
      <alignment/>
    </xf>
    <xf numFmtId="0" fontId="35" fillId="0" borderId="11" xfId="0" applyFont="1" applyBorder="1" applyAlignment="1" quotePrefix="1">
      <alignment horizontal="right" vertical="center" wrapText="1"/>
    </xf>
    <xf numFmtId="179" fontId="16" fillId="33" borderId="11" xfId="0" applyNumberFormat="1" applyFont="1" applyFill="1" applyBorder="1" applyAlignment="1">
      <alignment horizontal="right" vertical="center" wrapText="1"/>
    </xf>
    <xf numFmtId="179" fontId="0" fillId="33" borderId="11" xfId="0" applyNumberFormat="1" applyFont="1" applyFill="1" applyBorder="1" applyAlignment="1">
      <alignment horizontal="right" vertical="center"/>
    </xf>
    <xf numFmtId="0" fontId="121" fillId="0" borderId="11" xfId="0" applyFont="1" applyBorder="1" applyAlignment="1">
      <alignment horizontal="center" vertical="top" wrapText="1"/>
    </xf>
    <xf numFmtId="0" fontId="2" fillId="0" borderId="14" xfId="63" applyFont="1" applyBorder="1" applyAlignment="1">
      <alignment horizontal="center" vertical="center" wrapText="1"/>
      <protection/>
    </xf>
    <xf numFmtId="0" fontId="6" fillId="0" borderId="0" xfId="59" applyFont="1" applyBorder="1">
      <alignment/>
      <protection/>
    </xf>
    <xf numFmtId="0" fontId="6" fillId="0" borderId="22" xfId="59" applyFont="1" applyBorder="1" applyAlignment="1">
      <alignment horizontal="right" vertical="center"/>
      <protection/>
    </xf>
    <xf numFmtId="0" fontId="6" fillId="0" borderId="0" xfId="59" applyFont="1" applyBorder="1" applyAlignment="1">
      <alignment horizontal="right"/>
      <protection/>
    </xf>
    <xf numFmtId="0" fontId="2" fillId="0" borderId="11" xfId="0" applyFont="1" applyBorder="1" applyAlignment="1">
      <alignment horizontal="center" vertical="center" wrapText="1"/>
    </xf>
    <xf numFmtId="0" fontId="0" fillId="0" borderId="0" xfId="0" applyAlignment="1">
      <alignment horizontal="left"/>
    </xf>
    <xf numFmtId="0" fontId="131" fillId="0" borderId="11" xfId="0" applyFont="1" applyBorder="1" applyAlignment="1">
      <alignment horizontal="center" vertical="center" wrapText="1"/>
    </xf>
    <xf numFmtId="14" fontId="131" fillId="0" borderId="14" xfId="0" applyNumberFormat="1" applyFont="1" applyBorder="1" applyAlignment="1">
      <alignment horizontal="center" vertical="center" wrapText="1"/>
    </xf>
    <xf numFmtId="0" fontId="59" fillId="0" borderId="25" xfId="0" applyFont="1" applyBorder="1" applyAlignment="1">
      <alignment vertical="center" wrapText="1"/>
    </xf>
    <xf numFmtId="2" fontId="89" fillId="0" borderId="11" xfId="63" applyNumberFormat="1" applyFont="1" applyBorder="1" applyAlignment="1">
      <alignment horizontal="right" vertical="center"/>
      <protection/>
    </xf>
    <xf numFmtId="0" fontId="89" fillId="0" borderId="11" xfId="63" applyFont="1" applyBorder="1">
      <alignment/>
      <protection/>
    </xf>
    <xf numFmtId="0" fontId="0" fillId="0" borderId="10" xfId="0" applyBorder="1" applyAlignment="1">
      <alignment vertical="center"/>
    </xf>
    <xf numFmtId="2" fontId="0" fillId="0" borderId="10" xfId="0" applyNumberFormat="1" applyBorder="1" applyAlignment="1">
      <alignment vertical="center"/>
    </xf>
    <xf numFmtId="2" fontId="0" fillId="0" borderId="10" xfId="0" applyNumberFormat="1" applyBorder="1" applyAlignment="1">
      <alignment/>
    </xf>
    <xf numFmtId="0" fontId="34" fillId="0" borderId="11" xfId="0" applyFont="1" applyBorder="1" applyAlignment="1">
      <alignment horizontal="center" vertical="center" wrapText="1"/>
    </xf>
    <xf numFmtId="0" fontId="34" fillId="0" borderId="11" xfId="0" applyFont="1" applyBorder="1" applyAlignment="1">
      <alignment horizontal="left" vertical="center" wrapText="1"/>
    </xf>
    <xf numFmtId="0" fontId="34" fillId="33" borderId="11" xfId="0" applyFont="1" applyFill="1" applyBorder="1" applyAlignment="1">
      <alignment horizontal="center" vertical="center" wrapText="1"/>
    </xf>
    <xf numFmtId="0" fontId="34" fillId="33" borderId="11" xfId="0" applyFont="1" applyFill="1" applyBorder="1" applyAlignment="1">
      <alignment horizontal="left" vertical="center" wrapText="1"/>
    </xf>
    <xf numFmtId="0" fontId="6" fillId="0" borderId="0" xfId="0" applyFont="1" applyAlignment="1">
      <alignment vertical="top" wrapText="1"/>
    </xf>
    <xf numFmtId="2" fontId="14" fillId="0" borderId="11" xfId="0" applyNumberFormat="1" applyFont="1" applyBorder="1" applyAlignment="1">
      <alignment horizontal="right" vertical="center"/>
    </xf>
    <xf numFmtId="2" fontId="12" fillId="0" borderId="11" xfId="0" applyNumberFormat="1" applyFont="1" applyBorder="1" applyAlignment="1">
      <alignment horizontal="right" vertical="center"/>
    </xf>
    <xf numFmtId="2" fontId="12" fillId="0" borderId="11" xfId="0" applyNumberFormat="1" applyFont="1" applyBorder="1" applyAlignment="1">
      <alignment horizontal="center" vertical="center"/>
    </xf>
    <xf numFmtId="2" fontId="11" fillId="0" borderId="11" xfId="0" applyNumberFormat="1" applyFont="1" applyBorder="1" applyAlignment="1">
      <alignment horizontal="right" vertical="center"/>
    </xf>
    <xf numFmtId="2" fontId="16" fillId="0" borderId="0" xfId="0" applyNumberFormat="1" applyFont="1" applyBorder="1" applyAlignment="1">
      <alignment horizontal="center" vertical="top"/>
    </xf>
    <xf numFmtId="2" fontId="16" fillId="0" borderId="0" xfId="0" applyNumberFormat="1" applyFont="1" applyBorder="1" applyAlignment="1">
      <alignment horizontal="right" vertical="center"/>
    </xf>
    <xf numFmtId="0" fontId="135" fillId="0" borderId="11" xfId="0" applyFont="1" applyBorder="1" applyAlignment="1">
      <alignment horizontal="center" vertical="center" wrapText="1"/>
    </xf>
    <xf numFmtId="0" fontId="136" fillId="0" borderId="10" xfId="0" applyFont="1" applyBorder="1" applyAlignment="1">
      <alignment horizontal="center" vertical="center" wrapText="1"/>
    </xf>
    <xf numFmtId="0" fontId="136" fillId="0" borderId="11" xfId="0" applyFont="1" applyBorder="1" applyAlignment="1">
      <alignment horizontal="center" vertical="center" wrapText="1"/>
    </xf>
    <xf numFmtId="0" fontId="136" fillId="0" borderId="14" xfId="0" applyFont="1" applyBorder="1" applyAlignment="1">
      <alignment horizontal="center" vertical="center" wrapText="1"/>
    </xf>
    <xf numFmtId="0" fontId="136" fillId="0" borderId="18" xfId="0" applyFont="1" applyBorder="1" applyAlignment="1">
      <alignment horizontal="center" vertical="center" wrapText="1"/>
    </xf>
    <xf numFmtId="0" fontId="136" fillId="0" borderId="15" xfId="0" applyFont="1" applyBorder="1" applyAlignment="1">
      <alignment horizontal="center" vertical="center" wrapText="1"/>
    </xf>
    <xf numFmtId="0" fontId="104" fillId="0" borderId="10" xfId="0" applyFont="1" applyBorder="1" applyAlignment="1">
      <alignment horizontal="center" vertical="center"/>
    </xf>
    <xf numFmtId="0" fontId="104" fillId="0" borderId="11" xfId="0" applyFont="1" applyBorder="1" applyAlignment="1">
      <alignment horizontal="center" vertical="center"/>
    </xf>
    <xf numFmtId="0" fontId="95" fillId="0" borderId="11" xfId="0" applyFont="1" applyBorder="1" applyAlignment="1" quotePrefix="1">
      <alignment horizontal="center" vertical="center" wrapText="1"/>
    </xf>
    <xf numFmtId="2" fontId="95" fillId="0" borderId="11" xfId="0" applyNumberFormat="1" applyFont="1" applyBorder="1" applyAlignment="1" quotePrefix="1">
      <alignment horizontal="center" vertical="center" wrapText="1"/>
    </xf>
    <xf numFmtId="0" fontId="96" fillId="0" borderId="11" xfId="0" applyFont="1" applyBorder="1" applyAlignment="1" quotePrefix="1">
      <alignment horizontal="center" vertical="center" wrapText="1"/>
    </xf>
    <xf numFmtId="0" fontId="91" fillId="0" borderId="11" xfId="0" applyFont="1" applyBorder="1" applyAlignment="1">
      <alignment horizontal="right" vertical="center"/>
    </xf>
    <xf numFmtId="2" fontId="91" fillId="0" borderId="11" xfId="0" applyNumberFormat="1" applyFont="1" applyBorder="1" applyAlignment="1">
      <alignment horizontal="right" vertical="center"/>
    </xf>
    <xf numFmtId="0" fontId="88" fillId="0" borderId="11" xfId="0" applyFont="1" applyBorder="1" applyAlignment="1">
      <alignment horizontal="right" vertical="center"/>
    </xf>
    <xf numFmtId="2" fontId="88" fillId="0" borderId="11" xfId="0" applyNumberFormat="1" applyFont="1" applyBorder="1" applyAlignment="1">
      <alignment horizontal="right" vertical="center"/>
    </xf>
    <xf numFmtId="0" fontId="91" fillId="0" borderId="11" xfId="0" applyFont="1" applyBorder="1" applyAlignment="1">
      <alignment horizontal="center" vertical="top" wrapText="1"/>
    </xf>
    <xf numFmtId="2" fontId="0" fillId="33" borderId="0" xfId="0" applyNumberFormat="1" applyFont="1" applyFill="1" applyAlignment="1">
      <alignment/>
    </xf>
    <xf numFmtId="0" fontId="88" fillId="0" borderId="11" xfId="0" applyFont="1" applyBorder="1" applyAlignment="1" quotePrefix="1">
      <alignment horizontal="center" vertical="top" wrapText="1"/>
    </xf>
    <xf numFmtId="0" fontId="91" fillId="0" borderId="11" xfId="0" applyFont="1" applyBorder="1" applyAlignment="1" quotePrefix="1">
      <alignment horizontal="center" vertical="top" wrapText="1"/>
    </xf>
    <xf numFmtId="0" fontId="0" fillId="0" borderId="0" xfId="62" applyAlignment="1">
      <alignment/>
      <protection/>
    </xf>
    <xf numFmtId="0" fontId="2" fillId="0" borderId="0" xfId="0" applyFont="1" applyBorder="1" applyAlignment="1">
      <alignment horizontal="center" vertical="center"/>
    </xf>
    <xf numFmtId="0" fontId="2" fillId="0" borderId="16" xfId="0" applyFont="1" applyBorder="1" applyAlignment="1">
      <alignment/>
    </xf>
    <xf numFmtId="0" fontId="2" fillId="33" borderId="11" xfId="0" applyFont="1" applyFill="1" applyBorder="1" applyAlignment="1">
      <alignment horizontal="right" vertical="center" wrapText="1"/>
    </xf>
    <xf numFmtId="0" fontId="2" fillId="33" borderId="14" xfId="0" applyFont="1" applyFill="1" applyBorder="1" applyAlignment="1">
      <alignment horizontal="right" vertical="center" wrapText="1"/>
    </xf>
    <xf numFmtId="2" fontId="2" fillId="33" borderId="11" xfId="0" applyNumberFormat="1" applyFont="1" applyFill="1" applyBorder="1" applyAlignment="1">
      <alignment horizontal="right" vertical="center" wrapText="1"/>
    </xf>
    <xf numFmtId="0" fontId="0" fillId="33" borderId="11" xfId="0" applyFont="1" applyFill="1" applyBorder="1" applyAlignment="1">
      <alignment horizontal="right" vertical="center" wrapText="1"/>
    </xf>
    <xf numFmtId="0" fontId="0" fillId="33" borderId="14" xfId="0" applyFont="1" applyFill="1" applyBorder="1" applyAlignment="1">
      <alignment horizontal="right" vertical="center" wrapText="1"/>
    </xf>
    <xf numFmtId="2" fontId="0" fillId="33" borderId="11" xfId="0" applyNumberFormat="1" applyFont="1" applyFill="1" applyBorder="1" applyAlignment="1">
      <alignment horizontal="right" vertical="center" wrapText="1"/>
    </xf>
    <xf numFmtId="0" fontId="2" fillId="33" borderId="11" xfId="0" applyFont="1" applyFill="1" applyBorder="1" applyAlignment="1">
      <alignment horizontal="right" vertical="center"/>
    </xf>
    <xf numFmtId="2" fontId="2" fillId="33" borderId="11" xfId="0" applyNumberFormat="1" applyFont="1" applyFill="1" applyBorder="1" applyAlignment="1">
      <alignment horizontal="right" vertical="center"/>
    </xf>
    <xf numFmtId="0" fontId="91" fillId="33" borderId="11" xfId="0" applyFont="1" applyFill="1" applyBorder="1" applyAlignment="1">
      <alignment horizontal="right" vertical="center" wrapText="1"/>
    </xf>
    <xf numFmtId="0" fontId="91" fillId="33" borderId="14" xfId="0" applyFont="1" applyFill="1" applyBorder="1" applyAlignment="1">
      <alignment horizontal="right" vertical="center" wrapText="1"/>
    </xf>
    <xf numFmtId="2" fontId="91" fillId="33" borderId="11" xfId="0" applyNumberFormat="1" applyFont="1" applyFill="1" applyBorder="1" applyAlignment="1">
      <alignment horizontal="right" vertical="center" wrapText="1"/>
    </xf>
    <xf numFmtId="0" fontId="88" fillId="33" borderId="11" xfId="0" applyFont="1" applyFill="1" applyBorder="1" applyAlignment="1">
      <alignment horizontal="right" vertical="center" wrapText="1"/>
    </xf>
    <xf numFmtId="2" fontId="88" fillId="33" borderId="11" xfId="0" applyNumberFormat="1" applyFont="1" applyFill="1" applyBorder="1" applyAlignment="1">
      <alignment horizontal="right" vertical="center" wrapText="1"/>
    </xf>
    <xf numFmtId="179" fontId="16" fillId="33" borderId="11" xfId="0" applyNumberFormat="1" applyFont="1" applyFill="1" applyBorder="1" applyAlignment="1">
      <alignment horizontal="center" vertical="top" wrapText="1"/>
    </xf>
    <xf numFmtId="0" fontId="2" fillId="33" borderId="11" xfId="0" applyFont="1" applyFill="1" applyBorder="1" applyAlignment="1">
      <alignment horizontal="center" vertical="center"/>
    </xf>
    <xf numFmtId="2" fontId="2" fillId="33" borderId="11" xfId="0" applyNumberFormat="1" applyFont="1" applyFill="1" applyBorder="1" applyAlignment="1">
      <alignment horizontal="right" wrapText="1"/>
    </xf>
    <xf numFmtId="0" fontId="104" fillId="33" borderId="11" xfId="59" applyFill="1" applyBorder="1">
      <alignment/>
      <protection/>
    </xf>
    <xf numFmtId="2" fontId="104" fillId="33" borderId="11" xfId="59" applyNumberFormat="1" applyFill="1" applyBorder="1">
      <alignment/>
      <protection/>
    </xf>
    <xf numFmtId="0" fontId="23" fillId="33" borderId="0" xfId="59" applyFont="1" applyFill="1" applyAlignment="1">
      <alignment horizontal="center"/>
      <protection/>
    </xf>
    <xf numFmtId="0" fontId="104" fillId="33" borderId="0" xfId="59" applyFill="1">
      <alignment/>
      <protection/>
    </xf>
    <xf numFmtId="0" fontId="0" fillId="0" borderId="0" xfId="63" applyAlignment="1">
      <alignment/>
      <protection/>
    </xf>
    <xf numFmtId="2" fontId="2" fillId="0" borderId="0" xfId="0" applyNumberFormat="1" applyFont="1" applyAlignment="1">
      <alignment vertical="top" wrapText="1"/>
    </xf>
    <xf numFmtId="0" fontId="137" fillId="0" borderId="26" xfId="0" applyFont="1" applyBorder="1" applyAlignment="1">
      <alignment wrapText="1"/>
    </xf>
    <xf numFmtId="0" fontId="121" fillId="35" borderId="26" xfId="0" applyFont="1" applyFill="1" applyBorder="1" applyAlignment="1">
      <alignment wrapText="1"/>
    </xf>
    <xf numFmtId="0" fontId="92" fillId="0" borderId="11" xfId="62" applyFont="1" applyBorder="1" applyAlignment="1">
      <alignment horizontal="center" vertical="center"/>
      <protection/>
    </xf>
    <xf numFmtId="0" fontId="92" fillId="0" borderId="11" xfId="0" applyFont="1" applyBorder="1" applyAlignment="1">
      <alignment horizontal="center" vertical="center"/>
    </xf>
    <xf numFmtId="0" fontId="92" fillId="0" borderId="12" xfId="62" applyFont="1" applyBorder="1" applyAlignment="1">
      <alignment horizontal="center" vertical="center"/>
      <protection/>
    </xf>
    <xf numFmtId="0" fontId="92" fillId="0" borderId="19" xfId="0" applyFont="1" applyBorder="1" applyAlignment="1">
      <alignment horizontal="center" vertical="center"/>
    </xf>
    <xf numFmtId="0" fontId="92" fillId="0" borderId="12" xfId="0" applyFont="1" applyBorder="1" applyAlignment="1">
      <alignment horizontal="center" vertical="center"/>
    </xf>
    <xf numFmtId="0" fontId="92" fillId="0" borderId="19" xfId="62" applyFont="1" applyBorder="1" applyAlignment="1">
      <alignment horizontal="center" vertical="center"/>
      <protection/>
    </xf>
    <xf numFmtId="0" fontId="92" fillId="0" borderId="12" xfId="62" applyFont="1" applyBorder="1" applyAlignment="1">
      <alignment horizontal="center" vertical="center" wrapText="1"/>
      <protection/>
    </xf>
    <xf numFmtId="4" fontId="16" fillId="0" borderId="0" xfId="0" applyNumberFormat="1" applyFont="1" applyAlignment="1">
      <alignment/>
    </xf>
    <xf numFmtId="0" fontId="60" fillId="0" borderId="11" xfId="59" applyFont="1" applyBorder="1" applyAlignment="1">
      <alignment horizontal="right" vertical="center" wrapText="1"/>
      <protection/>
    </xf>
    <xf numFmtId="0" fontId="3" fillId="0" borderId="0" xfId="0" applyFont="1" applyAlignment="1">
      <alignment/>
    </xf>
    <xf numFmtId="0" fontId="97" fillId="0" borderId="0" xfId="0" applyFont="1" applyAlignment="1">
      <alignment/>
    </xf>
    <xf numFmtId="0" fontId="16" fillId="0" borderId="11" xfId="0" applyFont="1" applyBorder="1" applyAlignment="1">
      <alignment horizontal="center" vertical="center"/>
    </xf>
    <xf numFmtId="1" fontId="97" fillId="0" borderId="0" xfId="0" applyNumberFormat="1" applyFont="1" applyAlignment="1">
      <alignment/>
    </xf>
    <xf numFmtId="2" fontId="97" fillId="0" borderId="0" xfId="0" applyNumberFormat="1" applyFont="1" applyAlignment="1">
      <alignment/>
    </xf>
    <xf numFmtId="0" fontId="97" fillId="0" borderId="0" xfId="0" applyFont="1" applyAlignment="1">
      <alignment horizontal="left"/>
    </xf>
    <xf numFmtId="0" fontId="0" fillId="0" borderId="0" xfId="0" applyFont="1" applyAlignment="1">
      <alignment horizontal="right"/>
    </xf>
    <xf numFmtId="0" fontId="138" fillId="33" borderId="11" xfId="0" applyFont="1" applyFill="1" applyBorder="1" applyAlignment="1">
      <alignment horizontal="center" vertical="center" wrapText="1"/>
    </xf>
    <xf numFmtId="0" fontId="138" fillId="33" borderId="11" xfId="0" applyFont="1" applyFill="1" applyBorder="1" applyAlignment="1">
      <alignment horizontal="center" vertical="center"/>
    </xf>
    <xf numFmtId="0" fontId="138" fillId="33" borderId="14" xfId="0" applyFont="1" applyFill="1" applyBorder="1" applyAlignment="1">
      <alignment horizontal="center" vertical="center"/>
    </xf>
    <xf numFmtId="0" fontId="138" fillId="0" borderId="11" xfId="0" applyFont="1" applyBorder="1" applyAlignment="1">
      <alignment horizontal="center" vertical="center" wrapText="1"/>
    </xf>
    <xf numFmtId="0" fontId="138" fillId="0" borderId="14" xfId="0" applyFont="1" applyBorder="1" applyAlignment="1">
      <alignment horizontal="center" vertical="center" wrapText="1"/>
    </xf>
    <xf numFmtId="1" fontId="123" fillId="0" borderId="11" xfId="0" applyNumberFormat="1" applyFont="1" applyBorder="1" applyAlignment="1">
      <alignment horizontal="center"/>
    </xf>
    <xf numFmtId="2" fontId="121" fillId="0" borderId="11" xfId="0" applyNumberFormat="1" applyFont="1" applyBorder="1" applyAlignment="1">
      <alignment/>
    </xf>
    <xf numFmtId="179" fontId="2" fillId="0" borderId="11" xfId="0" applyNumberFormat="1" applyFont="1" applyBorder="1" applyAlignment="1">
      <alignment horizontal="right" vertical="top" wrapText="1"/>
    </xf>
    <xf numFmtId="179" fontId="16" fillId="33" borderId="11" xfId="0" applyNumberFormat="1" applyFont="1" applyFill="1" applyBorder="1" applyAlignment="1">
      <alignment horizontal="center" vertical="center" wrapText="1"/>
    </xf>
    <xf numFmtId="0" fontId="14" fillId="0" borderId="0" xfId="0" applyFont="1" applyAlignment="1">
      <alignment horizontal="center"/>
    </xf>
    <xf numFmtId="0" fontId="40" fillId="0" borderId="0" xfId="0" applyFont="1" applyAlignment="1">
      <alignment horizontal="center" wrapText="1"/>
    </xf>
    <xf numFmtId="2" fontId="0" fillId="0" borderId="11" xfId="0" applyNumberFormat="1" applyFont="1" applyBorder="1" applyAlignment="1">
      <alignment horizontal="center"/>
    </xf>
    <xf numFmtId="0" fontId="11" fillId="33" borderId="14"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2" fillId="0" borderId="11" xfId="0" applyFont="1" applyBorder="1" applyAlignment="1">
      <alignment horizontal="center"/>
    </xf>
    <xf numFmtId="2" fontId="2" fillId="0" borderId="11" xfId="0" applyNumberFormat="1" applyFont="1" applyBorder="1" applyAlignment="1">
      <alignment horizontal="center"/>
    </xf>
    <xf numFmtId="0" fontId="2" fillId="0" borderId="0" xfId="0" applyFont="1" applyBorder="1" applyAlignment="1">
      <alignment horizontal="left" vertical="top" wrapText="1"/>
    </xf>
    <xf numFmtId="0" fontId="2" fillId="0" borderId="14" xfId="0" applyFont="1" applyBorder="1" applyAlignment="1">
      <alignment horizontal="center" vertical="top" wrapText="1"/>
    </xf>
    <xf numFmtId="0" fontId="2" fillId="0" borderId="18" xfId="0" applyFont="1" applyBorder="1" applyAlignment="1">
      <alignment horizontal="center" vertical="top" wrapText="1"/>
    </xf>
    <xf numFmtId="0" fontId="2" fillId="0" borderId="15" xfId="0" applyFont="1" applyBorder="1" applyAlignment="1">
      <alignment horizontal="center" vertical="top" wrapText="1"/>
    </xf>
    <xf numFmtId="0" fontId="0" fillId="0" borderId="0" xfId="0" applyFont="1" applyBorder="1" applyAlignment="1">
      <alignment horizontal="center"/>
    </xf>
    <xf numFmtId="0" fontId="6" fillId="33" borderId="14" xfId="0" applyFont="1" applyFill="1" applyBorder="1" applyAlignment="1">
      <alignment horizontal="left" vertical="center" wrapText="1"/>
    </xf>
    <xf numFmtId="0" fontId="6" fillId="33" borderId="18" xfId="0" applyFont="1" applyFill="1" applyBorder="1" applyAlignment="1">
      <alignment horizontal="left" vertical="center" wrapText="1"/>
    </xf>
    <xf numFmtId="0" fontId="6" fillId="33" borderId="15" xfId="0" applyFont="1" applyFill="1" applyBorder="1" applyAlignment="1">
      <alignment horizontal="left" vertical="center" wrapText="1"/>
    </xf>
    <xf numFmtId="0" fontId="2" fillId="0" borderId="14" xfId="0" applyFont="1" applyBorder="1" applyAlignment="1">
      <alignment horizontal="center"/>
    </xf>
    <xf numFmtId="0" fontId="2" fillId="0" borderId="15" xfId="0" applyFont="1" applyBorder="1" applyAlignment="1">
      <alignment horizontal="center"/>
    </xf>
    <xf numFmtId="0" fontId="0" fillId="0" borderId="11"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2" fontId="0" fillId="0" borderId="14" xfId="0" applyNumberFormat="1" applyFont="1" applyBorder="1" applyAlignment="1">
      <alignment horizontal="center"/>
    </xf>
    <xf numFmtId="2" fontId="0" fillId="0" borderId="15" xfId="0" applyNumberFormat="1" applyFont="1" applyBorder="1" applyAlignment="1">
      <alignment horizontal="center"/>
    </xf>
    <xf numFmtId="0" fontId="16" fillId="0" borderId="11" xfId="0" applyFont="1" applyBorder="1" applyAlignment="1" quotePrefix="1">
      <alignment horizontal="center" vertical="top" wrapText="1"/>
    </xf>
    <xf numFmtId="0" fontId="16" fillId="0" borderId="14" xfId="0" applyFont="1" applyBorder="1" applyAlignment="1" quotePrefix="1">
      <alignment horizontal="center" vertical="top" wrapText="1"/>
    </xf>
    <xf numFmtId="0" fontId="16" fillId="0" borderId="15" xfId="0" applyFont="1" applyBorder="1" applyAlignment="1" quotePrefix="1">
      <alignment horizontal="center" vertical="top" wrapText="1"/>
    </xf>
    <xf numFmtId="0" fontId="2" fillId="0" borderId="11" xfId="0" applyFont="1" applyBorder="1" applyAlignment="1">
      <alignment horizontal="center" vertical="top" wrapText="1"/>
    </xf>
    <xf numFmtId="0" fontId="13" fillId="0" borderId="0" xfId="0" applyFont="1" applyAlignment="1">
      <alignment horizontal="right"/>
    </xf>
    <xf numFmtId="0" fontId="6" fillId="0" borderId="0" xfId="0" applyFont="1" applyAlignment="1">
      <alignment horizontal="center"/>
    </xf>
    <xf numFmtId="0" fontId="10" fillId="0" borderId="0" xfId="0" applyFont="1" applyAlignment="1">
      <alignment horizontal="center"/>
    </xf>
    <xf numFmtId="0" fontId="5"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2" fillId="0" borderId="11" xfId="0" applyFont="1" applyBorder="1" applyAlignment="1">
      <alignment horizontal="center" vertical="top"/>
    </xf>
    <xf numFmtId="0" fontId="2" fillId="0" borderId="11" xfId="0" applyFont="1" applyBorder="1" applyAlignment="1">
      <alignment horizontal="center" vertical="center"/>
    </xf>
    <xf numFmtId="0" fontId="2" fillId="0" borderId="14" xfId="0" applyFont="1" applyBorder="1" applyAlignment="1">
      <alignment horizontal="left" vertical="top" wrapText="1"/>
    </xf>
    <xf numFmtId="0" fontId="2" fillId="0" borderId="18" xfId="0" applyFont="1" applyBorder="1" applyAlignment="1">
      <alignment horizontal="left" vertical="top" wrapText="1"/>
    </xf>
    <xf numFmtId="0" fontId="2" fillId="0" borderId="15" xfId="0" applyFont="1" applyBorder="1" applyAlignment="1">
      <alignment horizontal="left" vertical="top" wrapText="1"/>
    </xf>
    <xf numFmtId="0" fontId="2" fillId="0" borderId="14" xfId="0" applyFont="1" applyBorder="1" applyAlignment="1">
      <alignment horizontal="left"/>
    </xf>
    <xf numFmtId="0" fontId="2" fillId="0" borderId="18" xfId="0" applyFont="1" applyBorder="1" applyAlignment="1">
      <alignment horizontal="left"/>
    </xf>
    <xf numFmtId="0" fontId="2" fillId="0" borderId="15" xfId="0" applyFont="1" applyBorder="1" applyAlignment="1">
      <alignment horizontal="left"/>
    </xf>
    <xf numFmtId="0" fontId="16" fillId="0" borderId="18" xfId="0" applyFont="1" applyBorder="1" applyAlignment="1" quotePrefix="1">
      <alignment horizontal="center" vertical="top" wrapText="1"/>
    </xf>
    <xf numFmtId="0" fontId="2" fillId="0" borderId="0" xfId="0" applyFont="1" applyAlignment="1">
      <alignment horizontal="left" vertical="top" wrapText="1"/>
    </xf>
    <xf numFmtId="0" fontId="14" fillId="0" borderId="10" xfId="0" applyFont="1" applyBorder="1" applyAlignment="1">
      <alignment horizontal="center" vertical="top" wrapText="1"/>
    </xf>
    <xf numFmtId="0" fontId="14" fillId="0" borderId="12" xfId="0" applyFont="1" applyBorder="1" applyAlignment="1">
      <alignment horizontal="center" vertical="top" wrapText="1"/>
    </xf>
    <xf numFmtId="0" fontId="2" fillId="0" borderId="11" xfId="0" applyFont="1" applyBorder="1" applyAlignment="1">
      <alignment horizontal="left"/>
    </xf>
    <xf numFmtId="0" fontId="14" fillId="0" borderId="11" xfId="0" applyFont="1" applyBorder="1" applyAlignment="1">
      <alignment horizontal="center"/>
    </xf>
    <xf numFmtId="0" fontId="14" fillId="0" borderId="11" xfId="0" applyFont="1" applyBorder="1" applyAlignment="1">
      <alignment horizontal="center" wrapText="1"/>
    </xf>
    <xf numFmtId="0" fontId="2" fillId="0" borderId="21" xfId="0" applyFont="1" applyBorder="1" applyAlignment="1">
      <alignment horizontal="center" vertical="top"/>
    </xf>
    <xf numFmtId="0" fontId="2" fillId="0" borderId="22" xfId="0" applyFont="1" applyBorder="1" applyAlignment="1">
      <alignment horizontal="center" vertical="top"/>
    </xf>
    <xf numFmtId="0" fontId="2" fillId="0" borderId="23" xfId="0" applyFont="1" applyBorder="1" applyAlignment="1">
      <alignment horizontal="center" vertical="top"/>
    </xf>
    <xf numFmtId="0" fontId="2" fillId="0" borderId="17" xfId="0" applyFont="1" applyBorder="1" applyAlignment="1">
      <alignment horizontal="center" vertical="top"/>
    </xf>
    <xf numFmtId="0" fontId="2" fillId="0" borderId="16" xfId="0" applyFont="1" applyBorder="1" applyAlignment="1">
      <alignment horizontal="center" vertical="top"/>
    </xf>
    <xf numFmtId="0" fontId="2" fillId="0" borderId="27" xfId="0" applyFont="1" applyBorder="1" applyAlignment="1">
      <alignment horizontal="center" vertical="top"/>
    </xf>
    <xf numFmtId="0" fontId="12" fillId="0" borderId="0" xfId="0" applyFont="1" applyBorder="1" applyAlignment="1">
      <alignment horizontal="center"/>
    </xf>
    <xf numFmtId="0" fontId="2" fillId="0" borderId="0" xfId="0" applyFont="1" applyBorder="1" applyAlignment="1">
      <alignment horizontal="left"/>
    </xf>
    <xf numFmtId="0" fontId="2" fillId="0" borderId="11"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0" xfId="0" applyFont="1" applyAlignment="1">
      <alignment horizontal="center" vertical="top" wrapText="1"/>
    </xf>
    <xf numFmtId="0" fontId="2" fillId="0" borderId="0" xfId="0" applyFont="1" applyAlignment="1">
      <alignment horizontal="right" vertical="top" wrapText="1"/>
    </xf>
    <xf numFmtId="0" fontId="14" fillId="0" borderId="0" xfId="0" applyFont="1" applyBorder="1" applyAlignment="1">
      <alignment horizontal="left" wrapText="1"/>
    </xf>
    <xf numFmtId="2" fontId="2" fillId="0" borderId="14" xfId="0" applyNumberFormat="1" applyFont="1" applyBorder="1" applyAlignment="1">
      <alignment horizontal="center"/>
    </xf>
    <xf numFmtId="2" fontId="2" fillId="0" borderId="15" xfId="0" applyNumberFormat="1" applyFont="1" applyBorder="1" applyAlignment="1">
      <alignment horizontal="center"/>
    </xf>
    <xf numFmtId="0" fontId="2" fillId="0" borderId="0" xfId="0" applyFont="1" applyAlignment="1">
      <alignment vertical="top" wrapText="1"/>
    </xf>
    <xf numFmtId="0" fontId="2" fillId="0" borderId="10" xfId="0" applyFont="1" applyBorder="1" applyAlignment="1">
      <alignment vertical="top"/>
    </xf>
    <xf numFmtId="0" fontId="2" fillId="0" borderId="12" xfId="0" applyFont="1" applyBorder="1" applyAlignment="1">
      <alignment vertical="top"/>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2" fillId="0" borderId="17" xfId="0" applyFont="1" applyBorder="1" applyAlignment="1">
      <alignment horizontal="center" vertical="top" wrapText="1"/>
    </xf>
    <xf numFmtId="0" fontId="2" fillId="0" borderId="16" xfId="0" applyFont="1" applyBorder="1" applyAlignment="1">
      <alignment horizontal="center" vertical="top" wrapText="1"/>
    </xf>
    <xf numFmtId="0" fontId="2" fillId="0" borderId="18" xfId="0" applyFont="1" applyBorder="1" applyAlignment="1">
      <alignment horizontal="center"/>
    </xf>
    <xf numFmtId="0" fontId="15" fillId="0" borderId="0" xfId="0" applyFont="1" applyAlignment="1">
      <alignment horizontal="center"/>
    </xf>
    <xf numFmtId="0" fontId="123" fillId="0" borderId="16" xfId="0" applyFont="1" applyBorder="1" applyAlignment="1">
      <alignment horizontal="center"/>
    </xf>
    <xf numFmtId="0" fontId="14" fillId="0" borderId="11" xfId="64" applyFont="1" applyBorder="1" applyAlignment="1">
      <alignment horizontal="center" vertical="top" wrapText="1"/>
      <protection/>
    </xf>
    <xf numFmtId="0" fontId="14" fillId="0" borderId="21" xfId="64" applyFont="1" applyBorder="1" applyAlignment="1">
      <alignment horizontal="center" vertical="top" wrapText="1"/>
      <protection/>
    </xf>
    <xf numFmtId="0" fontId="14" fillId="0" borderId="22" xfId="64" applyFont="1" applyBorder="1" applyAlignment="1">
      <alignment horizontal="center" vertical="top" wrapText="1"/>
      <protection/>
    </xf>
    <xf numFmtId="0" fontId="14" fillId="0" borderId="23" xfId="64" applyFont="1" applyBorder="1" applyAlignment="1">
      <alignment horizontal="center" vertical="top" wrapText="1"/>
      <protection/>
    </xf>
    <xf numFmtId="0" fontId="14" fillId="0" borderId="17" xfId="64" applyFont="1" applyBorder="1" applyAlignment="1">
      <alignment horizontal="center" vertical="top" wrapText="1"/>
      <protection/>
    </xf>
    <xf numFmtId="0" fontId="14" fillId="0" borderId="16" xfId="64" applyFont="1" applyBorder="1" applyAlignment="1">
      <alignment horizontal="center" vertical="top" wrapText="1"/>
      <protection/>
    </xf>
    <xf numFmtId="0" fontId="14" fillId="0" borderId="27" xfId="64" applyFont="1" applyBorder="1" applyAlignment="1">
      <alignment horizontal="center" vertical="top" wrapText="1"/>
      <protection/>
    </xf>
    <xf numFmtId="0" fontId="14" fillId="0" borderId="10" xfId="64" applyFont="1" applyBorder="1" applyAlignment="1">
      <alignment horizontal="center" vertical="center" wrapText="1"/>
      <protection/>
    </xf>
    <xf numFmtId="0" fontId="14" fillId="0" borderId="19" xfId="64" applyFont="1" applyBorder="1" applyAlignment="1">
      <alignment horizontal="center" vertical="center" wrapText="1"/>
      <protection/>
    </xf>
    <xf numFmtId="0" fontId="14" fillId="0" borderId="12" xfId="64" applyFont="1" applyBorder="1" applyAlignment="1">
      <alignment horizontal="center" vertical="center" wrapText="1"/>
      <protection/>
    </xf>
    <xf numFmtId="0" fontId="14" fillId="0" borderId="21" xfId="64" applyFont="1" applyBorder="1" applyAlignment="1">
      <alignment horizontal="center" vertical="center" wrapText="1"/>
      <protection/>
    </xf>
    <xf numFmtId="0" fontId="14" fillId="0" borderId="22" xfId="64" applyFont="1" applyBorder="1" applyAlignment="1">
      <alignment horizontal="center" vertical="center" wrapText="1"/>
      <protection/>
    </xf>
    <xf numFmtId="0" fontId="14" fillId="0" borderId="23" xfId="64" applyFont="1" applyBorder="1" applyAlignment="1">
      <alignment horizontal="center" vertical="center" wrapText="1"/>
      <protection/>
    </xf>
    <xf numFmtId="0" fontId="14" fillId="0" borderId="17" xfId="64" applyFont="1" applyBorder="1" applyAlignment="1">
      <alignment horizontal="center" vertical="center" wrapText="1"/>
      <protection/>
    </xf>
    <xf numFmtId="0" fontId="14" fillId="0" borderId="16" xfId="64" applyFont="1" applyBorder="1" applyAlignment="1">
      <alignment horizontal="center" vertical="center" wrapText="1"/>
      <protection/>
    </xf>
    <xf numFmtId="0" fontId="14" fillId="0" borderId="27" xfId="64" applyFont="1" applyBorder="1" applyAlignment="1">
      <alignment horizontal="center" vertical="center" wrapText="1"/>
      <protection/>
    </xf>
    <xf numFmtId="0" fontId="25" fillId="0" borderId="0" xfId="62" applyFont="1" applyAlignment="1">
      <alignment horizontal="center"/>
      <protection/>
    </xf>
    <xf numFmtId="0" fontId="30" fillId="0" borderId="0" xfId="62" applyFont="1" applyAlignment="1">
      <alignment horizontal="center"/>
      <protection/>
    </xf>
    <xf numFmtId="0" fontId="2" fillId="0" borderId="0" xfId="64" applyFont="1" applyAlignment="1">
      <alignment horizontal="left"/>
      <protection/>
    </xf>
    <xf numFmtId="0" fontId="16" fillId="0" borderId="16" xfId="64" applyFont="1" applyBorder="1" applyAlignment="1">
      <alignment horizontal="right"/>
      <protection/>
    </xf>
    <xf numFmtId="0" fontId="14" fillId="0" borderId="11" xfId="64" applyFont="1" applyBorder="1" applyAlignment="1">
      <alignment horizontal="center" vertical="center" wrapText="1"/>
      <protection/>
    </xf>
    <xf numFmtId="0" fontId="11" fillId="0" borderId="14" xfId="64" applyFont="1" applyBorder="1" applyAlignment="1">
      <alignment horizontal="center" vertical="top" wrapText="1"/>
      <protection/>
    </xf>
    <xf numFmtId="0" fontId="11" fillId="0" borderId="15" xfId="64" applyFont="1" applyBorder="1" applyAlignment="1">
      <alignment horizontal="center" vertical="top" wrapText="1"/>
      <protection/>
    </xf>
    <xf numFmtId="0" fontId="10" fillId="0" borderId="0" xfId="62" applyFont="1" applyAlignment="1">
      <alignment horizontal="center"/>
      <protection/>
    </xf>
    <xf numFmtId="0" fontId="5" fillId="0" borderId="0" xfId="62" applyFont="1" applyAlignment="1">
      <alignment horizontal="center"/>
      <protection/>
    </xf>
    <xf numFmtId="0" fontId="2" fillId="0" borderId="0" xfId="59" applyFont="1" applyAlignment="1">
      <alignment horizontal="center" vertical="top" wrapText="1"/>
      <protection/>
    </xf>
    <xf numFmtId="0" fontId="2" fillId="0" borderId="0" xfId="59" applyFont="1" applyAlignment="1">
      <alignment horizontal="center"/>
      <protection/>
    </xf>
    <xf numFmtId="0" fontId="31" fillId="0" borderId="0" xfId="0" applyFont="1" applyAlignment="1">
      <alignment horizontal="center"/>
    </xf>
    <xf numFmtId="0" fontId="32" fillId="0" borderId="0" xfId="0" applyFont="1" applyAlignment="1">
      <alignment horizontal="center"/>
    </xf>
    <xf numFmtId="0" fontId="31" fillId="0" borderId="0" xfId="0" applyFont="1" applyAlignment="1">
      <alignment horizontal="center" wrapText="1"/>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16" fillId="0" borderId="0" xfId="0" applyFont="1" applyBorder="1" applyAlignment="1">
      <alignment horizontal="right"/>
    </xf>
    <xf numFmtId="0" fontId="0" fillId="0" borderId="0" xfId="0" applyAlignment="1">
      <alignment horizontal="center"/>
    </xf>
    <xf numFmtId="0" fontId="2" fillId="0" borderId="13" xfId="0" applyFont="1" applyBorder="1" applyAlignment="1">
      <alignment horizontal="center"/>
    </xf>
    <xf numFmtId="0" fontId="3" fillId="0" borderId="0" xfId="0" applyFont="1" applyAlignment="1">
      <alignment horizontal="center"/>
    </xf>
    <xf numFmtId="0" fontId="11" fillId="0" borderId="0" xfId="0" applyFont="1" applyAlignment="1">
      <alignment horizontal="center"/>
    </xf>
    <xf numFmtId="0" fontId="2" fillId="0" borderId="15" xfId="0" applyFont="1" applyBorder="1" applyAlignment="1">
      <alignment horizontal="center" vertical="center"/>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16" fillId="0" borderId="16" xfId="0" applyFont="1" applyBorder="1" applyAlignment="1">
      <alignment horizontal="right"/>
    </xf>
    <xf numFmtId="0" fontId="5" fillId="0" borderId="0" xfId="0" applyFont="1" applyAlignment="1">
      <alignment horizontal="center" wrapText="1"/>
    </xf>
    <xf numFmtId="0" fontId="0" fillId="0" borderId="0" xfId="0" applyFont="1" applyAlignment="1">
      <alignment horizontal="center"/>
    </xf>
    <xf numFmtId="0" fontId="2" fillId="0" borderId="14" xfId="0" applyFont="1" applyBorder="1" applyAlignment="1">
      <alignment horizontal="center" vertical="center"/>
    </xf>
    <xf numFmtId="0" fontId="2" fillId="0" borderId="0" xfId="60" applyFont="1" applyAlignment="1">
      <alignment horizontal="center" vertical="top" wrapText="1"/>
      <protection/>
    </xf>
    <xf numFmtId="0" fontId="45" fillId="0" borderId="0" xfId="0" applyFont="1" applyBorder="1" applyAlignment="1">
      <alignment horizontal="left"/>
    </xf>
    <xf numFmtId="0" fontId="0" fillId="0" borderId="0" xfId="0" applyFont="1" applyAlignment="1">
      <alignment/>
    </xf>
    <xf numFmtId="0" fontId="48" fillId="0" borderId="21" xfId="0" applyFont="1" applyBorder="1" applyAlignment="1">
      <alignment horizontal="center" vertical="center"/>
    </xf>
    <xf numFmtId="0" fontId="48" fillId="0" borderId="22" xfId="0" applyFont="1" applyBorder="1" applyAlignment="1">
      <alignment horizontal="center" vertical="center"/>
    </xf>
    <xf numFmtId="0" fontId="48" fillId="0" borderId="23" xfId="0" applyFont="1" applyBorder="1" applyAlignment="1">
      <alignment horizontal="center" vertical="center"/>
    </xf>
    <xf numFmtId="0" fontId="48" fillId="0" borderId="20" xfId="0" applyFont="1" applyBorder="1" applyAlignment="1">
      <alignment horizontal="center" vertical="center"/>
    </xf>
    <xf numFmtId="0" fontId="48" fillId="0" borderId="0" xfId="0" applyFont="1" applyBorder="1" applyAlignment="1">
      <alignment horizontal="center" vertical="center"/>
    </xf>
    <xf numFmtId="0" fontId="48" fillId="0" borderId="24" xfId="0" applyFont="1" applyBorder="1" applyAlignment="1">
      <alignment horizontal="center" vertical="center"/>
    </xf>
    <xf numFmtId="0" fontId="48" fillId="0" borderId="17" xfId="0" applyFont="1" applyBorder="1" applyAlignment="1">
      <alignment horizontal="center" vertical="center"/>
    </xf>
    <xf numFmtId="0" fontId="48" fillId="0" borderId="16" xfId="0" applyFont="1" applyBorder="1" applyAlignment="1">
      <alignment horizontal="center" vertical="center"/>
    </xf>
    <xf numFmtId="0" fontId="48" fillId="0" borderId="27" xfId="0" applyFont="1" applyBorder="1" applyAlignment="1">
      <alignment horizontal="center" vertical="center"/>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24"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27" xfId="0" applyFont="1" applyBorder="1" applyAlignment="1">
      <alignment horizontal="center" vertical="center" wrapText="1"/>
    </xf>
    <xf numFmtId="0" fontId="2" fillId="0" borderId="0" xfId="0" applyFont="1" applyBorder="1" applyAlignment="1">
      <alignment horizontal="right"/>
    </xf>
    <xf numFmtId="0" fontId="16" fillId="0" borderId="16" xfId="0" applyFont="1" applyBorder="1" applyAlignment="1">
      <alignment horizontal="center"/>
    </xf>
    <xf numFmtId="0" fontId="13" fillId="0" borderId="0" xfId="0" applyFont="1" applyAlignment="1">
      <alignment horizontal="left"/>
    </xf>
    <xf numFmtId="0" fontId="4" fillId="0" borderId="0" xfId="0" applyFont="1" applyAlignment="1">
      <alignment horizontal="center"/>
    </xf>
    <xf numFmtId="0" fontId="2" fillId="0" borderId="11" xfId="59" applyFont="1" applyBorder="1" applyAlignment="1">
      <alignment horizontal="center" vertical="top" wrapText="1"/>
      <protection/>
    </xf>
    <xf numFmtId="0" fontId="2" fillId="0" borderId="10" xfId="59" applyFont="1" applyBorder="1" applyAlignment="1">
      <alignment horizontal="center" vertical="top" wrapText="1"/>
      <protection/>
    </xf>
    <xf numFmtId="0" fontId="2" fillId="0" borderId="19" xfId="59" applyFont="1" applyBorder="1" applyAlignment="1">
      <alignment horizontal="center" vertical="top" wrapText="1"/>
      <protection/>
    </xf>
    <xf numFmtId="0" fontId="2" fillId="0" borderId="12" xfId="59" applyFont="1" applyBorder="1" applyAlignment="1">
      <alignment horizontal="center" vertical="top" wrapText="1"/>
      <protection/>
    </xf>
    <xf numFmtId="0" fontId="6" fillId="0" borderId="0" xfId="59" applyFont="1" applyAlignment="1">
      <alignment horizontal="center"/>
      <protection/>
    </xf>
    <xf numFmtId="0" fontId="10" fillId="0" borderId="0" xfId="59" applyFont="1" applyAlignment="1">
      <alignment horizontal="center"/>
      <protection/>
    </xf>
    <xf numFmtId="0" fontId="2" fillId="33" borderId="10" xfId="59" applyFont="1" applyFill="1" applyBorder="1" applyAlignment="1">
      <alignment horizontal="center" vertical="top" wrapText="1"/>
      <protection/>
    </xf>
    <xf numFmtId="0" fontId="2" fillId="33" borderId="19" xfId="59" applyFont="1" applyFill="1" applyBorder="1" applyAlignment="1">
      <alignment horizontal="center" vertical="top" wrapText="1"/>
      <protection/>
    </xf>
    <xf numFmtId="0" fontId="2" fillId="33" borderId="12" xfId="59" applyFont="1" applyFill="1" applyBorder="1" applyAlignment="1">
      <alignment horizontal="center" vertical="top" wrapText="1"/>
      <protection/>
    </xf>
    <xf numFmtId="0" fontId="2" fillId="0" borderId="11" xfId="59" applyFont="1" applyBorder="1" applyAlignment="1">
      <alignment horizontal="center" vertical="center" wrapText="1"/>
      <protection/>
    </xf>
    <xf numFmtId="0" fontId="7" fillId="0" borderId="0" xfId="59" applyFont="1" applyBorder="1" applyAlignment="1">
      <alignment horizontal="left"/>
      <protection/>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24"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27" xfId="0" applyFont="1" applyBorder="1" applyAlignment="1">
      <alignment horizontal="center" vertical="center" wrapText="1"/>
    </xf>
    <xf numFmtId="0" fontId="0" fillId="0" borderId="0" xfId="0" applyFont="1" applyBorder="1" applyAlignment="1">
      <alignment horizontal="left" vertical="top" wrapText="1"/>
    </xf>
    <xf numFmtId="0" fontId="2" fillId="0" borderId="23" xfId="0" applyFont="1" applyBorder="1" applyAlignment="1">
      <alignment horizontal="center" vertical="top" wrapText="1"/>
    </xf>
    <xf numFmtId="0" fontId="2" fillId="0" borderId="14"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0" xfId="0" applyFont="1" applyAlignment="1">
      <alignment horizontal="right"/>
    </xf>
    <xf numFmtId="0" fontId="3" fillId="0" borderId="0" xfId="0" applyFont="1" applyAlignment="1">
      <alignment horizontal="right"/>
    </xf>
    <xf numFmtId="0" fontId="2" fillId="0" borderId="10" xfId="0" applyFont="1" applyBorder="1" applyAlignment="1">
      <alignment horizontal="center" vertical="top"/>
    </xf>
    <xf numFmtId="0" fontId="2" fillId="0" borderId="12" xfId="0" applyFont="1" applyBorder="1" applyAlignment="1">
      <alignment horizontal="center" vertical="top"/>
    </xf>
    <xf numFmtId="0" fontId="6" fillId="0" borderId="0" xfId="0" applyFont="1" applyAlignment="1">
      <alignment horizontal="left"/>
    </xf>
    <xf numFmtId="0" fontId="2" fillId="0" borderId="14" xfId="0" applyFont="1" applyBorder="1" applyAlignment="1">
      <alignment horizontal="center" vertical="top"/>
    </xf>
    <xf numFmtId="0" fontId="2" fillId="0" borderId="18" xfId="0" applyFont="1" applyBorder="1" applyAlignment="1">
      <alignment horizontal="center" vertical="top"/>
    </xf>
    <xf numFmtId="0" fontId="2" fillId="0" borderId="15" xfId="0" applyFont="1" applyBorder="1" applyAlignment="1">
      <alignment horizontal="center" vertical="top"/>
    </xf>
    <xf numFmtId="0" fontId="10" fillId="0" borderId="0" xfId="0" applyFont="1" applyAlignment="1">
      <alignment horizontal="center" wrapText="1"/>
    </xf>
    <xf numFmtId="0" fontId="7" fillId="0" borderId="0" xfId="0" applyFont="1" applyAlignment="1">
      <alignment horizontal="center" wrapText="1"/>
    </xf>
    <xf numFmtId="0" fontId="6" fillId="0" borderId="14"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39" fillId="0" borderId="0" xfId="0" applyFont="1" applyAlignment="1">
      <alignment horizontal="center"/>
    </xf>
    <xf numFmtId="0" fontId="129" fillId="0" borderId="0" xfId="0" applyFont="1" applyBorder="1" applyAlignment="1">
      <alignment horizontal="center" vertical="top"/>
    </xf>
    <xf numFmtId="0" fontId="126" fillId="0" borderId="11" xfId="0" applyFont="1" applyBorder="1" applyAlignment="1">
      <alignment horizontal="center" vertical="top" wrapText="1"/>
    </xf>
    <xf numFmtId="0" fontId="16" fillId="0" borderId="16" xfId="0" applyFont="1" applyBorder="1" applyAlignment="1">
      <alignment horizontal="left"/>
    </xf>
    <xf numFmtId="0" fontId="126" fillId="0" borderId="10" xfId="0" applyFont="1" applyBorder="1" applyAlignment="1">
      <alignment horizontal="center" vertical="top" wrapText="1"/>
    </xf>
    <xf numFmtId="0" fontId="126" fillId="0" borderId="19" xfId="0" applyFont="1" applyBorder="1" applyAlignment="1">
      <alignment horizontal="center" vertical="top" wrapText="1"/>
    </xf>
    <xf numFmtId="0" fontId="126" fillId="0" borderId="12" xfId="0" applyFont="1" applyBorder="1" applyAlignment="1">
      <alignment horizontal="center" vertical="top" wrapText="1"/>
    </xf>
    <xf numFmtId="0" fontId="34" fillId="0" borderId="16" xfId="0" applyFont="1" applyBorder="1" applyAlignment="1">
      <alignment horizontal="right"/>
    </xf>
    <xf numFmtId="0" fontId="34" fillId="0" borderId="10"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1" xfId="0" applyFont="1" applyBorder="1" applyAlignment="1">
      <alignment horizontal="center" vertical="top" wrapText="1"/>
    </xf>
    <xf numFmtId="0" fontId="34" fillId="0" borderId="14" xfId="0" applyFont="1" applyBorder="1" applyAlignment="1">
      <alignment horizontal="center" vertical="top" wrapText="1"/>
    </xf>
    <xf numFmtId="0" fontId="34" fillId="0" borderId="18" xfId="0" applyFont="1" applyBorder="1" applyAlignment="1">
      <alignment horizontal="center" vertical="top" wrapText="1"/>
    </xf>
    <xf numFmtId="0" fontId="34" fillId="0" borderId="15" xfId="0" applyFont="1" applyBorder="1" applyAlignment="1">
      <alignment horizontal="center" vertical="top" wrapText="1"/>
    </xf>
    <xf numFmtId="0" fontId="2" fillId="33" borderId="10" xfId="59" applyFont="1" applyFill="1" applyBorder="1" applyAlignment="1" quotePrefix="1">
      <alignment horizontal="center" vertical="center" wrapText="1"/>
      <protection/>
    </xf>
    <xf numFmtId="0" fontId="2" fillId="33" borderId="12" xfId="59" applyFont="1" applyFill="1" applyBorder="1" applyAlignment="1" quotePrefix="1">
      <alignment horizontal="center" vertical="center" wrapText="1"/>
      <protection/>
    </xf>
    <xf numFmtId="0" fontId="2" fillId="0" borderId="14" xfId="59" applyFont="1" applyBorder="1" applyAlignment="1">
      <alignment horizontal="left" vertical="center"/>
      <protection/>
    </xf>
    <xf numFmtId="0" fontId="2" fillId="0" borderId="18" xfId="59" applyFont="1" applyBorder="1" applyAlignment="1">
      <alignment horizontal="left" vertical="center"/>
      <protection/>
    </xf>
    <xf numFmtId="0" fontId="2" fillId="0" borderId="15" xfId="59" applyFont="1" applyBorder="1" applyAlignment="1">
      <alignment horizontal="left" vertical="center"/>
      <protection/>
    </xf>
    <xf numFmtId="0" fontId="6" fillId="0" borderId="14" xfId="59" applyFont="1" applyBorder="1" applyAlignment="1">
      <alignment horizontal="left" vertical="center"/>
      <protection/>
    </xf>
    <xf numFmtId="0" fontId="6" fillId="0" borderId="18" xfId="59" applyFont="1" applyBorder="1" applyAlignment="1">
      <alignment horizontal="left" vertical="center"/>
      <protection/>
    </xf>
    <xf numFmtId="0" fontId="6" fillId="0" borderId="15" xfId="59" applyFont="1" applyBorder="1" applyAlignment="1">
      <alignment horizontal="left" vertical="center"/>
      <protection/>
    </xf>
    <xf numFmtId="0" fontId="5" fillId="0" borderId="0" xfId="59" applyFont="1" applyAlignment="1">
      <alignment horizontal="center"/>
      <protection/>
    </xf>
    <xf numFmtId="0" fontId="5" fillId="0" borderId="0" xfId="59" applyFont="1" applyAlignment="1">
      <alignment/>
      <protection/>
    </xf>
    <xf numFmtId="0" fontId="2" fillId="0" borderId="22" xfId="59" applyFont="1" applyBorder="1" applyAlignment="1">
      <alignment horizontal="center" vertical="top" wrapText="1"/>
      <protection/>
    </xf>
    <xf numFmtId="0" fontId="2" fillId="33" borderId="14" xfId="59" applyFont="1" applyFill="1" applyBorder="1" applyAlignment="1" quotePrefix="1">
      <alignment horizontal="center" vertical="center" wrapText="1"/>
      <protection/>
    </xf>
    <xf numFmtId="0" fontId="2" fillId="33" borderId="18" xfId="59" applyFont="1" applyFill="1" applyBorder="1" applyAlignment="1" quotePrefix="1">
      <alignment horizontal="center" vertical="center" wrapText="1"/>
      <protection/>
    </xf>
    <xf numFmtId="0" fontId="2" fillId="33" borderId="15" xfId="59" applyFont="1" applyFill="1" applyBorder="1" applyAlignment="1" quotePrefix="1">
      <alignment horizontal="center" vertical="center" wrapText="1"/>
      <protection/>
    </xf>
    <xf numFmtId="0" fontId="2" fillId="0" borderId="0" xfId="60" applyFont="1" applyAlignment="1">
      <alignment horizontal="center"/>
      <protection/>
    </xf>
    <xf numFmtId="0" fontId="2" fillId="0" borderId="0" xfId="59" applyFont="1" applyAlignment="1">
      <alignment horizontal="left" vertical="top" wrapText="1"/>
      <protection/>
    </xf>
    <xf numFmtId="0" fontId="51" fillId="0" borderId="10" xfId="0" applyFont="1" applyBorder="1" applyAlignment="1">
      <alignment horizontal="center" vertical="center" wrapText="1"/>
    </xf>
    <xf numFmtId="0" fontId="51" fillId="0" borderId="19" xfId="0" applyFont="1" applyBorder="1" applyAlignment="1" quotePrefix="1">
      <alignment horizontal="center" vertical="center" wrapText="1"/>
    </xf>
    <xf numFmtId="0" fontId="51" fillId="0" borderId="12" xfId="0" applyFont="1" applyBorder="1" applyAlignment="1" quotePrefix="1">
      <alignment horizontal="center" vertical="center" wrapText="1"/>
    </xf>
    <xf numFmtId="0" fontId="139" fillId="0" borderId="10" xfId="0" applyFont="1" applyBorder="1" applyAlignment="1">
      <alignment horizontal="center" vertical="center" wrapText="1"/>
    </xf>
    <xf numFmtId="0" fontId="139" fillId="0" borderId="19" xfId="0" applyFont="1" applyBorder="1" applyAlignment="1">
      <alignment horizontal="center" vertical="center" wrapText="1"/>
    </xf>
    <xf numFmtId="0" fontId="139" fillId="0" borderId="12" xfId="0" applyFont="1" applyBorder="1" applyAlignment="1">
      <alignment horizontal="center" vertical="center" wrapText="1"/>
    </xf>
    <xf numFmtId="0" fontId="15" fillId="0" borderId="0" xfId="0" applyFont="1" applyAlignment="1">
      <alignment horizont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56" fillId="0" borderId="22" xfId="0" applyFont="1" applyBorder="1" applyAlignment="1">
      <alignment horizontal="left" vertical="center" wrapText="1"/>
    </xf>
    <xf numFmtId="0" fontId="97" fillId="0" borderId="0" xfId="0" applyFont="1" applyAlignment="1">
      <alignment horizontal="center"/>
    </xf>
    <xf numFmtId="0" fontId="34" fillId="0" borderId="11" xfId="0" applyFont="1" applyBorder="1" applyAlignment="1">
      <alignment horizontal="center" vertical="center" wrapText="1"/>
    </xf>
    <xf numFmtId="0" fontId="15" fillId="0" borderId="0" xfId="0" applyFont="1" applyAlignment="1">
      <alignment vertical="top" wrapText="1"/>
    </xf>
    <xf numFmtId="0" fontId="6" fillId="0" borderId="0" xfId="0" applyFont="1" applyAlignment="1">
      <alignment horizontal="right" vertical="top" wrapText="1"/>
    </xf>
    <xf numFmtId="0" fontId="5" fillId="0" borderId="0" xfId="0" applyFont="1" applyAlignment="1">
      <alignment horizontal="center" vertical="top" wrapText="1"/>
    </xf>
    <xf numFmtId="0" fontId="35" fillId="0" borderId="0" xfId="0" applyFont="1" applyBorder="1" applyAlignment="1">
      <alignment horizontal="center"/>
    </xf>
    <xf numFmtId="0" fontId="121" fillId="0" borderId="11" xfId="0" applyFont="1" applyBorder="1" applyAlignment="1">
      <alignment horizontal="center" vertical="top" wrapText="1"/>
    </xf>
    <xf numFmtId="0" fontId="16" fillId="33" borderId="16" xfId="0" applyFont="1" applyFill="1" applyBorder="1" applyAlignment="1">
      <alignment horizontal="right"/>
    </xf>
    <xf numFmtId="0" fontId="121" fillId="33" borderId="14" xfId="0" applyFont="1" applyFill="1" applyBorder="1" applyAlignment="1">
      <alignment horizontal="center" vertical="top" wrapText="1"/>
    </xf>
    <xf numFmtId="0" fontId="121" fillId="33" borderId="18" xfId="0" applyFont="1" applyFill="1" applyBorder="1" applyAlignment="1">
      <alignment horizontal="center" vertical="top" wrapText="1"/>
    </xf>
    <xf numFmtId="0" fontId="121" fillId="33" borderId="15" xfId="0" applyFont="1" applyFill="1" applyBorder="1" applyAlignment="1">
      <alignment horizontal="center" vertical="top" wrapText="1"/>
    </xf>
    <xf numFmtId="0" fontId="9" fillId="0" borderId="16" xfId="0" applyFont="1" applyBorder="1" applyAlignment="1">
      <alignment horizontal="right"/>
    </xf>
    <xf numFmtId="0" fontId="2" fillId="33" borderId="11" xfId="0" applyFont="1" applyFill="1" applyBorder="1" applyAlignment="1">
      <alignment horizontal="center" vertical="top" wrapText="1"/>
    </xf>
    <xf numFmtId="0" fontId="34" fillId="0" borderId="10" xfId="0" applyFont="1" applyBorder="1" applyAlignment="1">
      <alignment horizontal="center" vertical="top" wrapText="1"/>
    </xf>
    <xf numFmtId="0" fontId="34" fillId="0" borderId="12" xfId="0" applyFont="1" applyBorder="1" applyAlignment="1">
      <alignment horizontal="center" vertical="top" wrapText="1"/>
    </xf>
    <xf numFmtId="0" fontId="88" fillId="0" borderId="10" xfId="0" applyFont="1" applyBorder="1" applyAlignment="1">
      <alignment horizontal="center" vertical="center" wrapText="1"/>
    </xf>
    <xf numFmtId="0" fontId="88" fillId="0" borderId="12" xfId="0" applyFont="1" applyBorder="1" applyAlignment="1">
      <alignment horizontal="center" vertical="center" wrapText="1"/>
    </xf>
    <xf numFmtId="0" fontId="44" fillId="0" borderId="16" xfId="0" applyFont="1" applyBorder="1" applyAlignment="1">
      <alignment horizontal="right"/>
    </xf>
    <xf numFmtId="0" fontId="53" fillId="0" borderId="21"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24" xfId="0" applyFont="1" applyBorder="1" applyAlignment="1">
      <alignment horizontal="center" vertical="center" wrapText="1"/>
    </xf>
    <xf numFmtId="0" fontId="53" fillId="0" borderId="17"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27" xfId="0" applyFont="1" applyBorder="1" applyAlignment="1">
      <alignment horizontal="center" vertical="center" wrapText="1"/>
    </xf>
    <xf numFmtId="0" fontId="2" fillId="0" borderId="11" xfId="62" applyFont="1" applyBorder="1" applyAlignment="1">
      <alignment horizontal="center" vertical="center" wrapText="1"/>
      <protection/>
    </xf>
    <xf numFmtId="0" fontId="6" fillId="0" borderId="0" xfId="62" applyFont="1" applyAlignment="1">
      <alignment horizontal="center"/>
      <protection/>
    </xf>
    <xf numFmtId="0" fontId="2" fillId="0" borderId="11" xfId="62" applyFont="1" applyBorder="1" applyAlignment="1">
      <alignment horizontal="center" vertical="top" wrapText="1"/>
      <protection/>
    </xf>
    <xf numFmtId="0" fontId="0" fillId="0" borderId="11" xfId="0" applyBorder="1" applyAlignment="1">
      <alignment horizontal="center" vertical="top" wrapText="1"/>
    </xf>
    <xf numFmtId="0" fontId="0" fillId="0" borderId="0" xfId="0" applyAlignment="1">
      <alignment horizontal="left"/>
    </xf>
    <xf numFmtId="0" fontId="0" fillId="0" borderId="0" xfId="62" applyAlignment="1">
      <alignment horizontal="center"/>
      <protection/>
    </xf>
    <xf numFmtId="0" fontId="7" fillId="0" borderId="0" xfId="62" applyFont="1" applyAlignment="1">
      <alignment horizontal="center"/>
      <protection/>
    </xf>
    <xf numFmtId="0" fontId="2" fillId="0" borderId="14" xfId="62" applyFont="1" applyBorder="1" applyAlignment="1">
      <alignment horizontal="center" vertical="top"/>
      <protection/>
    </xf>
    <xf numFmtId="0" fontId="2" fillId="0" borderId="18" xfId="62" applyFont="1" applyBorder="1" applyAlignment="1">
      <alignment horizontal="center" vertical="top"/>
      <protection/>
    </xf>
    <xf numFmtId="0" fontId="2" fillId="0" borderId="11" xfId="62" applyFont="1" applyBorder="1" applyAlignment="1">
      <alignment horizontal="center" vertical="top"/>
      <protection/>
    </xf>
    <xf numFmtId="0" fontId="2" fillId="0" borderId="10" xfId="62" applyFont="1" applyBorder="1" applyAlignment="1">
      <alignment horizontal="center" vertical="top" wrapText="1"/>
      <protection/>
    </xf>
    <xf numFmtId="0" fontId="2" fillId="0" borderId="12" xfId="62" applyFont="1" applyBorder="1" applyAlignment="1">
      <alignment horizontal="center" vertical="top" wrapText="1"/>
      <protection/>
    </xf>
    <xf numFmtId="0" fontId="6" fillId="0" borderId="14" xfId="62" applyFont="1" applyBorder="1" applyAlignment="1">
      <alignment horizontal="center" vertical="top"/>
      <protection/>
    </xf>
    <xf numFmtId="0" fontId="6" fillId="0" borderId="18" xfId="62" applyFont="1" applyBorder="1" applyAlignment="1">
      <alignment horizontal="center" vertical="top"/>
      <protection/>
    </xf>
    <xf numFmtId="0" fontId="6" fillId="0" borderId="28" xfId="62" applyFont="1" applyBorder="1" applyAlignment="1">
      <alignment horizontal="center" vertical="top"/>
      <protection/>
    </xf>
    <xf numFmtId="0" fontId="4" fillId="0" borderId="0" xfId="62" applyFont="1" applyAlignment="1">
      <alignment horizontal="center"/>
      <protection/>
    </xf>
    <xf numFmtId="0" fontId="0" fillId="0" borderId="0" xfId="62" applyAlignment="1">
      <alignment horizontal="left"/>
      <protection/>
    </xf>
    <xf numFmtId="0" fontId="92" fillId="0" borderId="11" xfId="62" applyFont="1" applyBorder="1" applyAlignment="1">
      <alignment horizontal="center" vertical="center"/>
      <protection/>
    </xf>
    <xf numFmtId="0" fontId="2" fillId="0" borderId="14" xfId="62" applyFont="1" applyBorder="1" applyAlignment="1">
      <alignment horizontal="center" vertical="top" wrapText="1"/>
      <protection/>
    </xf>
    <xf numFmtId="0" fontId="2" fillId="0" borderId="18" xfId="62" applyFont="1" applyBorder="1" applyAlignment="1">
      <alignment horizontal="center" vertical="top" wrapText="1"/>
      <protection/>
    </xf>
    <xf numFmtId="0" fontId="2" fillId="0" borderId="15" xfId="62" applyFont="1" applyBorder="1" applyAlignment="1">
      <alignment horizontal="center" vertical="top" wrapText="1"/>
      <protection/>
    </xf>
    <xf numFmtId="0" fontId="92" fillId="0" borderId="11" xfId="0" applyFont="1" applyBorder="1" applyAlignment="1">
      <alignment horizontal="center" vertical="center"/>
    </xf>
    <xf numFmtId="0" fontId="92" fillId="0" borderId="10" xfId="62" applyFont="1" applyBorder="1" applyAlignment="1">
      <alignment horizontal="center" vertical="center"/>
      <protection/>
    </xf>
    <xf numFmtId="0" fontId="92" fillId="0" borderId="12" xfId="62" applyFont="1" applyBorder="1" applyAlignment="1">
      <alignment horizontal="center" vertical="center"/>
      <protection/>
    </xf>
    <xf numFmtId="0" fontId="92" fillId="0" borderId="10" xfId="62" applyFont="1" applyBorder="1" applyAlignment="1">
      <alignment horizontal="left" vertical="center"/>
      <protection/>
    </xf>
    <xf numFmtId="0" fontId="92" fillId="0" borderId="19" xfId="62" applyFont="1" applyBorder="1" applyAlignment="1">
      <alignment horizontal="left" vertical="center"/>
      <protection/>
    </xf>
    <xf numFmtId="0" fontId="92" fillId="0" borderId="12" xfId="62" applyFont="1" applyBorder="1" applyAlignment="1">
      <alignment horizontal="left" vertical="center"/>
      <protection/>
    </xf>
    <xf numFmtId="0" fontId="92" fillId="0" borderId="10" xfId="0" applyFont="1" applyBorder="1" applyAlignment="1">
      <alignment horizontal="center" vertical="center"/>
    </xf>
    <xf numFmtId="0" fontId="92" fillId="0" borderId="19" xfId="0" applyFont="1" applyBorder="1" applyAlignment="1">
      <alignment horizontal="center" vertical="center"/>
    </xf>
    <xf numFmtId="0" fontId="92" fillId="0" borderId="12" xfId="0" applyFont="1" applyBorder="1" applyAlignment="1">
      <alignment horizontal="center" vertical="center"/>
    </xf>
    <xf numFmtId="0" fontId="92" fillId="0" borderId="19" xfId="62" applyFont="1" applyBorder="1" applyAlignment="1">
      <alignment horizontal="center" vertical="center"/>
      <protection/>
    </xf>
    <xf numFmtId="0" fontId="92" fillId="0" borderId="10" xfId="62" applyFont="1" applyBorder="1" applyAlignment="1">
      <alignment horizontal="center" vertical="center" wrapText="1"/>
      <protection/>
    </xf>
    <xf numFmtId="0" fontId="92" fillId="0" borderId="19" xfId="62" applyFont="1" applyBorder="1" applyAlignment="1">
      <alignment horizontal="center" vertical="center" wrapText="1"/>
      <protection/>
    </xf>
    <xf numFmtId="0" fontId="92" fillId="0" borderId="12" xfId="62" applyFont="1" applyBorder="1" applyAlignment="1">
      <alignment horizontal="center" vertical="center" wrapText="1"/>
      <protection/>
    </xf>
    <xf numFmtId="0" fontId="31" fillId="0" borderId="0" xfId="0" applyFont="1" applyAlignment="1">
      <alignment horizontal="right"/>
    </xf>
    <xf numFmtId="0" fontId="34" fillId="0" borderId="0" xfId="0" applyFont="1" applyAlignment="1">
      <alignment horizont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2" fillId="0" borderId="10" xfId="0" applyFont="1" applyBorder="1" applyAlignment="1">
      <alignment horizontal="center"/>
    </xf>
    <xf numFmtId="0" fontId="12" fillId="0" borderId="12" xfId="0" applyFont="1" applyBorder="1" applyAlignment="1">
      <alignment horizont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4" fillId="0" borderId="0" xfId="59" applyFont="1" applyAlignment="1">
      <alignment horizontal="center"/>
      <protection/>
    </xf>
    <xf numFmtId="0" fontId="34" fillId="0" borderId="19" xfId="0" applyFont="1" applyBorder="1" applyAlignment="1">
      <alignment horizontal="center" vertical="top" wrapText="1"/>
    </xf>
    <xf numFmtId="0" fontId="2" fillId="33" borderId="11" xfId="59" applyFont="1" applyFill="1" applyBorder="1" applyAlignment="1" quotePrefix="1">
      <alignment horizontal="center" vertical="center" wrapText="1"/>
      <protection/>
    </xf>
    <xf numFmtId="0" fontId="16" fillId="0" borderId="0" xfId="59" applyFont="1" applyAlignment="1">
      <alignment horizontal="right"/>
      <protection/>
    </xf>
    <xf numFmtId="0" fontId="2" fillId="33" borderId="11" xfId="59" applyFont="1" applyFill="1" applyBorder="1" applyAlignment="1">
      <alignment horizontal="center" vertical="center" wrapText="1"/>
      <protection/>
    </xf>
    <xf numFmtId="0" fontId="2" fillId="0" borderId="11" xfId="59" applyFont="1" applyBorder="1" applyAlignment="1">
      <alignment horizontal="left"/>
      <protection/>
    </xf>
    <xf numFmtId="0" fontId="135" fillId="0" borderId="0" xfId="0" applyFont="1" applyBorder="1" applyAlignment="1">
      <alignment horizontal="left" vertical="center" wrapText="1"/>
    </xf>
    <xf numFmtId="0" fontId="125" fillId="0" borderId="0" xfId="0" applyFont="1" applyBorder="1" applyAlignment="1">
      <alignment horizontal="center" vertical="top"/>
    </xf>
    <xf numFmtId="0" fontId="2" fillId="0" borderId="16" xfId="0" applyFont="1" applyBorder="1" applyAlignment="1">
      <alignment horizontal="left"/>
    </xf>
    <xf numFmtId="0" fontId="126" fillId="0" borderId="21" xfId="0" applyFont="1" applyBorder="1" applyAlignment="1">
      <alignment horizontal="center" vertical="top" wrapText="1"/>
    </xf>
    <xf numFmtId="0" fontId="126" fillId="0" borderId="22" xfId="0" applyFont="1" applyBorder="1" applyAlignment="1">
      <alignment horizontal="center" vertical="top" wrapText="1"/>
    </xf>
    <xf numFmtId="0" fontId="126" fillId="0" borderId="23" xfId="0" applyFont="1" applyBorder="1" applyAlignment="1">
      <alignment horizontal="center" vertical="top" wrapText="1"/>
    </xf>
    <xf numFmtId="0" fontId="126" fillId="0" borderId="20" xfId="0" applyFont="1" applyBorder="1" applyAlignment="1">
      <alignment horizontal="center" vertical="top" wrapText="1"/>
    </xf>
    <xf numFmtId="0" fontId="126" fillId="0" borderId="0" xfId="0" applyFont="1" applyBorder="1" applyAlignment="1">
      <alignment horizontal="center" vertical="top" wrapText="1"/>
    </xf>
    <xf numFmtId="0" fontId="126" fillId="0" borderId="24" xfId="0" applyFont="1" applyBorder="1" applyAlignment="1">
      <alignment horizontal="center" vertical="top" wrapText="1"/>
    </xf>
    <xf numFmtId="0" fontId="140" fillId="0" borderId="21" xfId="0" applyFont="1" applyBorder="1" applyAlignment="1">
      <alignment horizontal="center" vertical="center"/>
    </xf>
    <xf numFmtId="0" fontId="140" fillId="0" borderId="22" xfId="0" applyFont="1" applyBorder="1" applyAlignment="1">
      <alignment horizontal="center" vertical="center"/>
    </xf>
    <xf numFmtId="0" fontId="140" fillId="0" borderId="23" xfId="0" applyFont="1" applyBorder="1" applyAlignment="1">
      <alignment horizontal="center" vertical="center"/>
    </xf>
    <xf numFmtId="0" fontId="140" fillId="0" borderId="20" xfId="0" applyFont="1" applyBorder="1" applyAlignment="1">
      <alignment horizontal="center" vertical="center"/>
    </xf>
    <xf numFmtId="0" fontId="140" fillId="0" borderId="0" xfId="0" applyFont="1" applyBorder="1" applyAlignment="1">
      <alignment horizontal="center" vertical="center"/>
    </xf>
    <xf numFmtId="0" fontId="140" fillId="0" borderId="24" xfId="0" applyFont="1" applyBorder="1" applyAlignment="1">
      <alignment horizontal="center" vertical="center"/>
    </xf>
    <xf numFmtId="0" fontId="140" fillId="0" borderId="17" xfId="0" applyFont="1" applyBorder="1" applyAlignment="1">
      <alignment horizontal="center" vertical="center"/>
    </xf>
    <xf numFmtId="0" fontId="140" fillId="0" borderId="16" xfId="0" applyFont="1" applyBorder="1" applyAlignment="1">
      <alignment horizontal="center" vertical="center"/>
    </xf>
    <xf numFmtId="0" fontId="140" fillId="0" borderId="27" xfId="0" applyFont="1" applyBorder="1" applyAlignment="1">
      <alignment horizontal="center" vertical="center"/>
    </xf>
    <xf numFmtId="0" fontId="129" fillId="0" borderId="0" xfId="0" applyFont="1" applyAlignment="1">
      <alignment horizontal="center" vertical="center"/>
    </xf>
    <xf numFmtId="0" fontId="129" fillId="0" borderId="0" xfId="0" applyFont="1" applyBorder="1" applyAlignment="1">
      <alignment horizontal="center" vertical="center"/>
    </xf>
    <xf numFmtId="0" fontId="131" fillId="0" borderId="10" xfId="0" applyFont="1" applyBorder="1" applyAlignment="1">
      <alignment horizontal="center" vertical="center" wrapText="1"/>
    </xf>
    <xf numFmtId="0" fontId="131" fillId="0" borderId="12" xfId="0" applyFont="1" applyBorder="1" applyAlignment="1">
      <alignment horizontal="center" vertical="center" wrapText="1"/>
    </xf>
    <xf numFmtId="0" fontId="41" fillId="0" borderId="0" xfId="0" applyFont="1" applyAlignment="1">
      <alignment horizontal="center" vertical="center" wrapText="1"/>
    </xf>
    <xf numFmtId="0" fontId="14" fillId="0" borderId="11" xfId="0" applyFont="1" applyBorder="1" applyAlignment="1">
      <alignment horizontal="center" vertical="top"/>
    </xf>
    <xf numFmtId="0" fontId="14" fillId="0" borderId="11" xfId="0" applyFont="1" applyBorder="1" applyAlignment="1">
      <alignment horizontal="center" vertical="top" wrapText="1"/>
    </xf>
    <xf numFmtId="0" fontId="14" fillId="0" borderId="19" xfId="0" applyFont="1" applyBorder="1" applyAlignment="1">
      <alignment horizontal="center" vertical="top" wrapText="1"/>
    </xf>
    <xf numFmtId="0" fontId="11" fillId="0" borderId="0" xfId="0" applyFont="1" applyAlignment="1">
      <alignment horizontal="center" vertical="top" wrapText="1"/>
    </xf>
    <xf numFmtId="0" fontId="10" fillId="0" borderId="0" xfId="0" applyFont="1" applyAlignment="1">
      <alignment horizontal="center" vertical="top" wrapText="1"/>
    </xf>
    <xf numFmtId="0" fontId="14" fillId="0" borderId="0" xfId="0" applyFont="1" applyAlignment="1">
      <alignment horizontal="center" vertical="top" wrapText="1"/>
    </xf>
    <xf numFmtId="0" fontId="14" fillId="0" borderId="0" xfId="0" applyFont="1" applyAlignment="1">
      <alignment horizontal="right" vertical="top" wrapText="1"/>
    </xf>
    <xf numFmtId="0" fontId="14" fillId="0" borderId="11" xfId="0" applyFont="1" applyFill="1" applyBorder="1" applyAlignment="1">
      <alignment horizontal="center"/>
    </xf>
    <xf numFmtId="0" fontId="0" fillId="34" borderId="0" xfId="0" applyFont="1" applyFill="1" applyAlignment="1">
      <alignment horizontal="center"/>
    </xf>
    <xf numFmtId="0" fontId="2" fillId="33" borderId="0" xfId="0" applyFont="1" applyFill="1" applyBorder="1" applyAlignment="1">
      <alignment horizontal="right"/>
    </xf>
    <xf numFmtId="0" fontId="2" fillId="33" borderId="14" xfId="0" applyFont="1" applyFill="1" applyBorder="1" applyAlignment="1">
      <alignment horizontal="center" vertical="top" wrapText="1"/>
    </xf>
    <xf numFmtId="0" fontId="2" fillId="33" borderId="18" xfId="0" applyFont="1" applyFill="1" applyBorder="1" applyAlignment="1">
      <alignment horizontal="center" vertical="top" wrapText="1"/>
    </xf>
    <xf numFmtId="0" fontId="2" fillId="33" borderId="15" xfId="0" applyFont="1" applyFill="1" applyBorder="1" applyAlignment="1">
      <alignment horizontal="center" vertical="top" wrapText="1"/>
    </xf>
    <xf numFmtId="0" fontId="2" fillId="33" borderId="0" xfId="0" applyFont="1" applyFill="1" applyAlignment="1">
      <alignment horizontal="left"/>
    </xf>
    <xf numFmtId="0" fontId="2" fillId="33" borderId="21" xfId="0" applyFont="1" applyFill="1" applyBorder="1" applyAlignment="1">
      <alignment horizontal="center" vertical="top" wrapText="1"/>
    </xf>
    <xf numFmtId="0" fontId="2" fillId="33" borderId="17" xfId="0" applyFont="1" applyFill="1" applyBorder="1" applyAlignment="1">
      <alignment horizontal="center" vertical="top" wrapText="1"/>
    </xf>
    <xf numFmtId="0" fontId="2" fillId="33" borderId="0" xfId="0" applyFont="1" applyFill="1" applyAlignment="1">
      <alignment horizontal="right"/>
    </xf>
    <xf numFmtId="0" fontId="15" fillId="33" borderId="0" xfId="0" applyFont="1" applyFill="1" applyAlignment="1">
      <alignment horizontal="center" wrapText="1"/>
    </xf>
    <xf numFmtId="0" fontId="6" fillId="33" borderId="0" xfId="0" applyFont="1" applyFill="1" applyAlignment="1">
      <alignment horizontal="center"/>
    </xf>
    <xf numFmtId="0" fontId="4" fillId="33" borderId="0" xfId="0" applyFont="1" applyFill="1" applyAlignment="1">
      <alignment horizontal="center"/>
    </xf>
    <xf numFmtId="0" fontId="2" fillId="33" borderId="0" xfId="0" applyFont="1" applyFill="1" applyAlignment="1">
      <alignment horizontal="center"/>
    </xf>
    <xf numFmtId="0" fontId="0" fillId="33" borderId="0" xfId="0" applyFont="1" applyFill="1" applyAlignment="1">
      <alignment horizontal="center"/>
    </xf>
    <xf numFmtId="0" fontId="3" fillId="33" borderId="0" xfId="0" applyFont="1" applyFill="1" applyAlignment="1">
      <alignment horizontal="right"/>
    </xf>
    <xf numFmtId="0" fontId="2" fillId="33" borderId="11" xfId="0" applyFont="1" applyFill="1" applyBorder="1" applyAlignment="1">
      <alignment horizontal="center" wrapText="1"/>
    </xf>
    <xf numFmtId="0" fontId="2" fillId="33" borderId="14" xfId="0" applyFont="1" applyFill="1" applyBorder="1" applyAlignment="1">
      <alignment horizontal="center"/>
    </xf>
    <xf numFmtId="0" fontId="2" fillId="33" borderId="15" xfId="0" applyFont="1" applyFill="1" applyBorder="1" applyAlignment="1">
      <alignment horizontal="center"/>
    </xf>
    <xf numFmtId="0" fontId="2" fillId="33" borderId="10" xfId="0" applyFont="1" applyFill="1" applyBorder="1" applyAlignment="1">
      <alignment horizontal="center" vertical="top" wrapText="1"/>
    </xf>
    <xf numFmtId="0" fontId="2" fillId="33" borderId="12" xfId="0" applyFont="1" applyFill="1" applyBorder="1" applyAlignment="1">
      <alignment horizontal="center" vertical="top" wrapText="1"/>
    </xf>
    <xf numFmtId="0" fontId="7" fillId="33" borderId="0" xfId="0" applyFont="1" applyFill="1" applyAlignment="1">
      <alignment horizontal="center" wrapText="1"/>
    </xf>
    <xf numFmtId="0" fontId="42" fillId="0" borderId="0" xfId="59" applyFont="1" applyAlignment="1">
      <alignment horizontal="center"/>
      <protection/>
    </xf>
    <xf numFmtId="0" fontId="21" fillId="0" borderId="10" xfId="59" applyFont="1" applyBorder="1" applyAlignment="1">
      <alignment horizontal="center" vertical="top" wrapText="1"/>
      <protection/>
    </xf>
    <xf numFmtId="0" fontId="21" fillId="0" borderId="12" xfId="59" applyFont="1" applyBorder="1" applyAlignment="1">
      <alignment horizontal="center" vertical="top" wrapText="1"/>
      <protection/>
    </xf>
    <xf numFmtId="0" fontId="21" fillId="0" borderId="14" xfId="59" applyFont="1" applyBorder="1" applyAlignment="1">
      <alignment horizontal="center" vertical="top" wrapText="1"/>
      <protection/>
    </xf>
    <xf numFmtId="0" fontId="21" fillId="0" borderId="18" xfId="59" applyFont="1" applyBorder="1" applyAlignment="1">
      <alignment horizontal="center" vertical="top" wrapText="1"/>
      <protection/>
    </xf>
    <xf numFmtId="0" fontId="21" fillId="0" borderId="23" xfId="59" applyFont="1" applyBorder="1" applyAlignment="1">
      <alignment horizontal="center" vertical="top" wrapText="1"/>
      <protection/>
    </xf>
    <xf numFmtId="0" fontId="21" fillId="0" borderId="11" xfId="59" applyFont="1" applyBorder="1" applyAlignment="1">
      <alignment horizontal="center" vertical="top" wrapText="1"/>
      <protection/>
    </xf>
    <xf numFmtId="0" fontId="21" fillId="0" borderId="15" xfId="59" applyFont="1" applyBorder="1" applyAlignment="1">
      <alignment horizontal="center" vertical="top" wrapText="1"/>
      <protection/>
    </xf>
    <xf numFmtId="0" fontId="28" fillId="0" borderId="0" xfId="59" applyFont="1" applyAlignment="1">
      <alignment horizontal="center"/>
      <protection/>
    </xf>
    <xf numFmtId="0" fontId="2" fillId="0" borderId="0" xfId="0" applyFont="1" applyAlignment="1">
      <alignment horizontal="center" wrapText="1"/>
    </xf>
    <xf numFmtId="0" fontId="20" fillId="0" borderId="11" xfId="59" applyFont="1" applyBorder="1" applyAlignment="1">
      <alignment horizontal="center" vertical="top" wrapText="1"/>
      <protection/>
    </xf>
    <xf numFmtId="0" fontId="6" fillId="0" borderId="11" xfId="0" applyFont="1" applyBorder="1" applyAlignment="1">
      <alignment horizontal="center" vertical="top" wrapText="1"/>
    </xf>
    <xf numFmtId="0" fontId="20" fillId="0" borderId="10" xfId="59" applyFont="1" applyBorder="1" applyAlignment="1">
      <alignment horizontal="center" vertical="top" wrapText="1"/>
      <protection/>
    </xf>
    <xf numFmtId="0" fontId="20" fillId="0" borderId="12" xfId="59" applyFont="1" applyBorder="1" applyAlignment="1">
      <alignment horizontal="center" vertical="top" wrapText="1"/>
      <protection/>
    </xf>
    <xf numFmtId="0" fontId="19" fillId="0" borderId="10" xfId="59" applyFont="1" applyBorder="1" applyAlignment="1">
      <alignment horizontal="center" vertical="top" wrapText="1"/>
      <protection/>
    </xf>
    <xf numFmtId="0" fontId="19" fillId="0" borderId="12" xfId="59" applyFont="1" applyBorder="1" applyAlignment="1">
      <alignment horizontal="center" vertical="top" wrapText="1"/>
      <protection/>
    </xf>
    <xf numFmtId="0" fontId="19" fillId="0" borderId="14" xfId="59" applyFont="1" applyBorder="1" applyAlignment="1">
      <alignment horizontal="center" vertical="top" wrapText="1"/>
      <protection/>
    </xf>
    <xf numFmtId="0" fontId="19" fillId="0" borderId="18" xfId="59" applyFont="1" applyBorder="1" applyAlignment="1">
      <alignment horizontal="center" vertical="top" wrapText="1"/>
      <protection/>
    </xf>
    <xf numFmtId="0" fontId="19" fillId="0" borderId="15" xfId="59" applyFont="1" applyBorder="1" applyAlignment="1">
      <alignment horizontal="center" vertical="top" wrapText="1"/>
      <protection/>
    </xf>
    <xf numFmtId="0" fontId="17" fillId="0" borderId="14" xfId="59" applyFont="1" applyBorder="1" applyAlignment="1">
      <alignment horizontal="center" vertical="top" wrapText="1"/>
      <protection/>
    </xf>
    <xf numFmtId="0" fontId="17" fillId="0" borderId="18" xfId="59" applyFont="1" applyBorder="1" applyAlignment="1">
      <alignment horizontal="center" vertical="top" wrapText="1"/>
      <protection/>
    </xf>
    <xf numFmtId="0" fontId="21" fillId="0" borderId="20" xfId="59" applyFont="1" applyBorder="1" applyAlignment="1">
      <alignment horizontal="center" vertical="top" wrapText="1"/>
      <protection/>
    </xf>
    <xf numFmtId="0" fontId="21" fillId="0" borderId="24" xfId="59" applyFont="1" applyBorder="1" applyAlignment="1">
      <alignment horizontal="center" vertical="top" wrapText="1"/>
      <protection/>
    </xf>
    <xf numFmtId="0" fontId="21" fillId="0" borderId="21" xfId="59" applyFont="1" applyBorder="1" applyAlignment="1">
      <alignment horizontal="center" vertical="top" wrapText="1"/>
      <protection/>
    </xf>
    <xf numFmtId="0" fontId="21" fillId="0" borderId="19" xfId="59" applyFont="1" applyBorder="1" applyAlignment="1">
      <alignment horizontal="center" vertical="top" wrapText="1"/>
      <protection/>
    </xf>
    <xf numFmtId="0" fontId="19" fillId="0" borderId="14" xfId="59" applyFont="1" applyBorder="1" applyAlignment="1">
      <alignment horizontal="center" wrapText="1"/>
      <protection/>
    </xf>
    <xf numFmtId="0" fontId="19" fillId="0" borderId="18" xfId="59" applyFont="1" applyBorder="1" applyAlignment="1">
      <alignment horizontal="center" wrapText="1"/>
      <protection/>
    </xf>
    <xf numFmtId="0" fontId="19" fillId="0" borderId="15" xfId="59" applyFont="1" applyBorder="1" applyAlignment="1">
      <alignment horizontal="center" wrapText="1"/>
      <protection/>
    </xf>
    <xf numFmtId="0" fontId="22" fillId="0" borderId="0" xfId="59" applyFont="1" applyAlignment="1">
      <alignment horizontal="center"/>
      <protection/>
    </xf>
    <xf numFmtId="0" fontId="19" fillId="0" borderId="11" xfId="59" applyFont="1" applyBorder="1" applyAlignment="1">
      <alignment horizontal="center" wrapText="1"/>
      <protection/>
    </xf>
    <xf numFmtId="0" fontId="11"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Alignment="1">
      <alignment wrapText="1"/>
    </xf>
    <xf numFmtId="0" fontId="19" fillId="0" borderId="10" xfId="59" applyFont="1" applyBorder="1" applyAlignment="1">
      <alignment horizontal="center" vertical="top"/>
      <protection/>
    </xf>
    <xf numFmtId="0" fontId="19" fillId="0" borderId="19" xfId="59" applyFont="1" applyBorder="1" applyAlignment="1">
      <alignment horizontal="center" vertical="top"/>
      <protection/>
    </xf>
    <xf numFmtId="0" fontId="19" fillId="0" borderId="12" xfId="59" applyFont="1" applyBorder="1" applyAlignment="1">
      <alignment horizontal="center" vertical="top"/>
      <protection/>
    </xf>
    <xf numFmtId="0" fontId="16" fillId="0" borderId="14" xfId="63" applyFont="1" applyBorder="1" applyAlignment="1">
      <alignment horizontal="center" vertical="top" wrapText="1"/>
      <protection/>
    </xf>
    <xf numFmtId="0" fontId="16" fillId="0" borderId="18" xfId="63" applyFont="1" applyBorder="1" applyAlignment="1">
      <alignment horizontal="center" vertical="top" wrapText="1"/>
      <protection/>
    </xf>
    <xf numFmtId="0" fontId="16" fillId="0" borderId="15" xfId="63" applyFont="1" applyBorder="1" applyAlignment="1">
      <alignment horizontal="center" vertical="top" wrapText="1"/>
      <protection/>
    </xf>
    <xf numFmtId="0" fontId="16" fillId="0" borderId="0" xfId="63" applyFont="1" applyBorder="1" applyAlignment="1">
      <alignment horizontal="center"/>
      <protection/>
    </xf>
    <xf numFmtId="0" fontId="16" fillId="0" borderId="10" xfId="63" applyFont="1" applyBorder="1" applyAlignment="1">
      <alignment horizontal="center" vertical="top" wrapText="1"/>
      <protection/>
    </xf>
    <xf numFmtId="0" fontId="16" fillId="0" borderId="12" xfId="63" applyFont="1" applyBorder="1" applyAlignment="1">
      <alignment horizontal="center" vertical="top" wrapText="1"/>
      <protection/>
    </xf>
    <xf numFmtId="0" fontId="16" fillId="0" borderId="14" xfId="63" applyFont="1" applyBorder="1" applyAlignment="1">
      <alignment horizontal="center" vertical="top"/>
      <protection/>
    </xf>
    <xf numFmtId="0" fontId="16" fillId="0" borderId="18" xfId="63" applyFont="1" applyBorder="1" applyAlignment="1">
      <alignment horizontal="center" vertical="top"/>
      <protection/>
    </xf>
    <xf numFmtId="0" fontId="16" fillId="0" borderId="15" xfId="63" applyFont="1" applyBorder="1" applyAlignment="1">
      <alignment horizontal="center" vertical="top"/>
      <protection/>
    </xf>
    <xf numFmtId="0" fontId="2" fillId="0" borderId="14" xfId="63" applyFont="1" applyBorder="1" applyAlignment="1">
      <alignment horizontal="center"/>
      <protection/>
    </xf>
    <xf numFmtId="0" fontId="2" fillId="0" borderId="15" xfId="63" applyFont="1" applyBorder="1" applyAlignment="1" quotePrefix="1">
      <alignment horizontal="center"/>
      <protection/>
    </xf>
    <xf numFmtId="0" fontId="16" fillId="0" borderId="17" xfId="63" applyFont="1" applyBorder="1" applyAlignment="1">
      <alignment horizontal="center" vertical="top" wrapText="1"/>
      <protection/>
    </xf>
    <xf numFmtId="0" fontId="16" fillId="0" borderId="16" xfId="63" applyFont="1" applyBorder="1" applyAlignment="1">
      <alignment horizontal="center" vertical="top" wrapText="1"/>
      <protection/>
    </xf>
    <xf numFmtId="0" fontId="16" fillId="0" borderId="27" xfId="63" applyFont="1" applyBorder="1" applyAlignment="1">
      <alignment horizontal="center" vertical="top" wrapText="1"/>
      <protection/>
    </xf>
    <xf numFmtId="0" fontId="3" fillId="0" borderId="0" xfId="63" applyFont="1" applyAlignment="1">
      <alignment horizontal="right"/>
      <protection/>
    </xf>
    <xf numFmtId="0" fontId="4" fillId="0" borderId="0" xfId="63" applyFont="1" applyAlignment="1">
      <alignment horizontal="center"/>
      <protection/>
    </xf>
    <xf numFmtId="0" fontId="5" fillId="0" borderId="0" xfId="63" applyFont="1" applyAlignment="1">
      <alignment horizontal="center"/>
      <protection/>
    </xf>
    <xf numFmtId="0" fontId="2" fillId="0" borderId="0" xfId="63" applyFont="1" applyAlignment="1">
      <alignment horizontal="left"/>
      <protection/>
    </xf>
    <xf numFmtId="0" fontId="16" fillId="0" borderId="10" xfId="63" applyFont="1" applyBorder="1" applyAlignment="1">
      <alignment horizontal="center" vertical="center"/>
      <protection/>
    </xf>
    <xf numFmtId="0" fontId="16" fillId="0" borderId="19" xfId="63" applyFont="1" applyBorder="1" applyAlignment="1">
      <alignment horizontal="center" vertical="center"/>
      <protection/>
    </xf>
    <xf numFmtId="0" fontId="16" fillId="0" borderId="12" xfId="63" applyFont="1" applyBorder="1" applyAlignment="1">
      <alignment horizontal="center" vertical="center"/>
      <protection/>
    </xf>
    <xf numFmtId="0" fontId="14" fillId="0" borderId="14" xfId="63" applyFont="1" applyBorder="1" applyAlignment="1">
      <alignment horizontal="center" vertical="center" wrapText="1"/>
      <protection/>
    </xf>
    <xf numFmtId="0" fontId="14" fillId="0" borderId="15"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2" fillId="0" borderId="15" xfId="63" applyFont="1" applyBorder="1" applyAlignment="1">
      <alignment horizontal="center" vertical="center" wrapText="1"/>
      <protection/>
    </xf>
    <xf numFmtId="0" fontId="6" fillId="0" borderId="0" xfId="63" applyFont="1" applyAlignment="1">
      <alignment horizontal="center" vertical="top" wrapText="1"/>
      <protection/>
    </xf>
    <xf numFmtId="0" fontId="16" fillId="0" borderId="11" xfId="63" applyFont="1" applyBorder="1" applyAlignment="1">
      <alignment horizontal="center" vertical="top" wrapText="1"/>
      <protection/>
    </xf>
    <xf numFmtId="0" fontId="2" fillId="0" borderId="15" xfId="63" applyFont="1" applyBorder="1" applyAlignment="1">
      <alignment horizontal="center"/>
      <protection/>
    </xf>
    <xf numFmtId="0" fontId="15" fillId="0" borderId="14" xfId="63" applyFont="1" applyBorder="1" applyAlignment="1">
      <alignment horizontal="center" vertical="center" wrapText="1"/>
      <protection/>
    </xf>
    <xf numFmtId="0" fontId="15" fillId="0" borderId="15" xfId="63" applyFont="1" applyBorder="1" applyAlignment="1">
      <alignment horizontal="center" vertical="center" wrapText="1"/>
      <protection/>
    </xf>
    <xf numFmtId="0" fontId="7" fillId="0" borderId="14" xfId="63" applyFont="1" applyBorder="1" applyAlignment="1">
      <alignment horizontal="center" vertical="top" wrapText="1"/>
      <protection/>
    </xf>
    <xf numFmtId="0" fontId="7" fillId="0" borderId="15" xfId="63" applyFont="1" applyBorder="1" applyAlignment="1">
      <alignment horizontal="center" vertical="top" wrapText="1"/>
      <protection/>
    </xf>
    <xf numFmtId="0" fontId="0" fillId="0" borderId="0" xfId="62" applyFont="1">
      <alignment/>
      <protection/>
    </xf>
    <xf numFmtId="0" fontId="2" fillId="0" borderId="0" xfId="62" applyFont="1" applyAlignment="1">
      <alignment horizontal="center" vertical="top" wrapText="1"/>
      <protection/>
    </xf>
    <xf numFmtId="0" fontId="2" fillId="0" borderId="11" xfId="62" applyFont="1" applyBorder="1" applyAlignment="1">
      <alignment horizontal="center" vertical="center"/>
      <protection/>
    </xf>
    <xf numFmtId="0" fontId="2" fillId="0" borderId="0" xfId="62" applyFont="1" applyAlignment="1">
      <alignment horizontal="right" vertical="top" wrapText="1"/>
      <protection/>
    </xf>
    <xf numFmtId="0" fontId="2" fillId="0" borderId="0" xfId="62" applyFont="1" applyAlignment="1">
      <alignment horizontal="left"/>
      <protection/>
    </xf>
    <xf numFmtId="0" fontId="2" fillId="0" borderId="0" xfId="62" applyFont="1" applyAlignment="1">
      <alignment horizontal="center"/>
      <protection/>
    </xf>
    <xf numFmtId="0" fontId="11" fillId="0" borderId="0" xfId="62" applyFont="1" applyAlignment="1">
      <alignment horizontal="center"/>
      <protection/>
    </xf>
    <xf numFmtId="0" fontId="5" fillId="0" borderId="0" xfId="62" applyFont="1" applyAlignment="1">
      <alignment horizontal="center" wrapText="1"/>
      <protection/>
    </xf>
    <xf numFmtId="0" fontId="16" fillId="0" borderId="16" xfId="62" applyFont="1" applyBorder="1" applyAlignment="1">
      <alignment horizontal="right"/>
      <protection/>
    </xf>
    <xf numFmtId="0" fontId="54" fillId="0" borderId="21" xfId="62" applyFont="1" applyBorder="1" applyAlignment="1">
      <alignment horizontal="center" vertical="center" wrapText="1"/>
      <protection/>
    </xf>
    <xf numFmtId="0" fontId="54" fillId="0" borderId="22" xfId="62" applyFont="1" applyBorder="1" applyAlignment="1">
      <alignment horizontal="center" vertical="center" wrapText="1"/>
      <protection/>
    </xf>
    <xf numFmtId="0" fontId="54" fillId="0" borderId="23" xfId="62" applyFont="1" applyBorder="1" applyAlignment="1">
      <alignment horizontal="center" vertical="center" wrapText="1"/>
      <protection/>
    </xf>
    <xf numFmtId="0" fontId="54" fillId="0" borderId="20" xfId="62" applyFont="1" applyBorder="1" applyAlignment="1">
      <alignment horizontal="center" vertical="center" wrapText="1"/>
      <protection/>
    </xf>
    <xf numFmtId="0" fontId="54" fillId="0" borderId="0" xfId="62" applyFont="1" applyBorder="1" applyAlignment="1">
      <alignment horizontal="center" vertical="center" wrapText="1"/>
      <protection/>
    </xf>
    <xf numFmtId="0" fontId="54" fillId="0" borderId="24" xfId="62" applyFont="1" applyBorder="1" applyAlignment="1">
      <alignment horizontal="center" vertical="center" wrapText="1"/>
      <protection/>
    </xf>
    <xf numFmtId="0" fontId="54" fillId="0" borderId="17" xfId="62" applyFont="1" applyBorder="1" applyAlignment="1">
      <alignment horizontal="center" vertical="center" wrapText="1"/>
      <protection/>
    </xf>
    <xf numFmtId="0" fontId="54" fillId="0" borderId="16" xfId="62" applyFont="1" applyBorder="1" applyAlignment="1">
      <alignment horizontal="center" vertical="center" wrapText="1"/>
      <protection/>
    </xf>
    <xf numFmtId="0" fontId="54" fillId="0" borderId="27" xfId="62" applyFont="1" applyBorder="1" applyAlignment="1">
      <alignment horizontal="center" vertical="center" wrapText="1"/>
      <protection/>
    </xf>
    <xf numFmtId="0" fontId="50" fillId="0" borderId="21" xfId="62" applyFont="1" applyBorder="1" applyAlignment="1">
      <alignment horizontal="center" vertical="center"/>
      <protection/>
    </xf>
    <xf numFmtId="0" fontId="50" fillId="0" borderId="22" xfId="62" applyFont="1" applyBorder="1" applyAlignment="1">
      <alignment horizontal="center" vertical="center"/>
      <protection/>
    </xf>
    <xf numFmtId="0" fontId="50" fillId="0" borderId="23" xfId="62" applyFont="1" applyBorder="1" applyAlignment="1">
      <alignment horizontal="center" vertical="center"/>
      <protection/>
    </xf>
    <xf numFmtId="0" fontId="50" fillId="0" borderId="20" xfId="62" applyFont="1" applyBorder="1" applyAlignment="1">
      <alignment horizontal="center" vertical="center"/>
      <protection/>
    </xf>
    <xf numFmtId="0" fontId="50" fillId="0" borderId="0" xfId="62" applyFont="1" applyBorder="1" applyAlignment="1">
      <alignment horizontal="center" vertical="center"/>
      <protection/>
    </xf>
    <xf numFmtId="0" fontId="50" fillId="0" borderId="24" xfId="62" applyFont="1" applyBorder="1" applyAlignment="1">
      <alignment horizontal="center" vertical="center"/>
      <protection/>
    </xf>
    <xf numFmtId="0" fontId="50" fillId="0" borderId="17" xfId="62" applyFont="1" applyBorder="1" applyAlignment="1">
      <alignment horizontal="center" vertical="center"/>
      <protection/>
    </xf>
    <xf numFmtId="0" fontId="50" fillId="0" borderId="16" xfId="62" applyFont="1" applyBorder="1" applyAlignment="1">
      <alignment horizontal="center" vertical="center"/>
      <protection/>
    </xf>
    <xf numFmtId="0" fontId="50" fillId="0" borderId="27" xfId="62" applyFont="1" applyBorder="1" applyAlignment="1">
      <alignment horizontal="center" vertical="center"/>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2" xfId="59"/>
    <cellStyle name="Normal 2 2" xfId="60"/>
    <cellStyle name="Normal 21" xfId="61"/>
    <cellStyle name="Normal 3" xfId="62"/>
    <cellStyle name="Normal 3 2" xfId="63"/>
    <cellStyle name="Normal 4" xfId="64"/>
    <cellStyle name="Normal 5" xfId="65"/>
    <cellStyle name="Normal 6" xfId="66"/>
    <cellStyle name="Normal 7" xfId="67"/>
    <cellStyle name="Normal 8" xfId="68"/>
    <cellStyle name="Normal 9" xfId="69"/>
    <cellStyle name="Note" xfId="70"/>
    <cellStyle name="Output" xfId="71"/>
    <cellStyle name="Percent" xfId="72"/>
    <cellStyle name="Title" xfId="73"/>
    <cellStyle name="Total" xfId="74"/>
    <cellStyle name="Warning Text" xfId="7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styles" Target="styles.xml" /><Relationship Id="rId74" Type="http://schemas.openxmlformats.org/officeDocument/2006/relationships/sharedStrings" Target="sharedStrings.xml" /><Relationship Id="rId75" Type="http://schemas.openxmlformats.org/officeDocument/2006/relationships/externalLink" Target="externalLinks/externalLink1.xml" /><Relationship Id="rId76" Type="http://schemas.openxmlformats.org/officeDocument/2006/relationships/externalLink" Target="externalLinks/externalLink2.xml" /><Relationship Id="rId7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file://H:\..\Images\up_down.jpg" TargetMode="External" /><Relationship Id="rId2" Type="http://schemas.openxmlformats.org/officeDocument/2006/relationships/hyperlink" Target="javascript:__doPostBack('ctl00$ContentPlaceHolder1$Grd_tot_detail$ctl01$lblhdrNamesch','')" TargetMode="External" /><Relationship Id="rId3" Type="http://schemas.openxmlformats.org/officeDocument/2006/relationships/hyperlink" Target="javascript:__doPostBack('ctl00$ContentPlaceHolder1$Grd_tot_detail$ctl01$lblhdrNamesch','')" TargetMode="External" /><Relationship Id="rId4" Type="http://schemas.openxmlformats.org/officeDocument/2006/relationships/hyperlink" Target="javascript:__doPostBack('ctl00$ContentPlaceHolder1$Grd_tot_detail','Sort$Totalschool')" TargetMode="External" /><Relationship Id="rId5" Type="http://schemas.openxmlformats.org/officeDocument/2006/relationships/hyperlink" Target="javascript:__doPostBack('ctl00$ContentPlaceHolder1$Grd_tot_detail','Sort$Totalschool')" TargetMode="External" /><Relationship Id="rId6" Type="http://schemas.openxmlformats.org/officeDocument/2006/relationships/hyperlink" Target="javascript:__doPostBack('ctl00$ContentPlaceHolder1$Grd_tot_detail','Sort$FreezeSchool')" TargetMode="External" /><Relationship Id="rId7" Type="http://schemas.openxmlformats.org/officeDocument/2006/relationships/hyperlink" Target="javascript:__doPostBack('ctl00$ContentPlaceHolder1$Grd_tot_detail','Sort$FreezeSchool')" TargetMode="External" /><Relationship Id="rId8" Type="http://schemas.openxmlformats.org/officeDocument/2006/relationships/hyperlink" Target="javascript:__doPostBack('ctl00$ContentPlaceHolder1$Grd_tot_detail','Sort$Apr')" TargetMode="External" /><Relationship Id="rId9" Type="http://schemas.openxmlformats.org/officeDocument/2006/relationships/hyperlink" Target="javascript:__doPostBack('ctl00$ContentPlaceHolder1$Grd_tot_detail','Sort$Apr')" TargetMode="External" /><Relationship Id="rId10" Type="http://schemas.openxmlformats.org/officeDocument/2006/relationships/hyperlink" Target="javascript:__doPostBack('ctl00$ContentPlaceHolder1$Grd_tot_detail','Sort$May')" TargetMode="External" /><Relationship Id="rId11" Type="http://schemas.openxmlformats.org/officeDocument/2006/relationships/hyperlink" Target="javascript:__doPostBack('ctl00$ContentPlaceHolder1$Grd_tot_detail','Sort$May')" TargetMode="External" /><Relationship Id="rId12" Type="http://schemas.openxmlformats.org/officeDocument/2006/relationships/hyperlink" Target="javascript:__doPostBack('ctl00$ContentPlaceHolder1$Grd_tot_detail','Sort$June')" TargetMode="External" /><Relationship Id="rId13" Type="http://schemas.openxmlformats.org/officeDocument/2006/relationships/hyperlink" Target="javascript:__doPostBack('ctl00$ContentPlaceHolder1$Grd_tot_detail','Sort$June')" TargetMode="External" /><Relationship Id="rId14" Type="http://schemas.openxmlformats.org/officeDocument/2006/relationships/hyperlink" Target="javascript:__doPostBack('ctl00$ContentPlaceHolder1$Grd_tot_detail','Sort$July')" TargetMode="External" /><Relationship Id="rId15" Type="http://schemas.openxmlformats.org/officeDocument/2006/relationships/hyperlink" Target="javascript:__doPostBack('ctl00$ContentPlaceHolder1$Grd_tot_detail','Sort$July')" TargetMode="External" /><Relationship Id="rId16" Type="http://schemas.openxmlformats.org/officeDocument/2006/relationships/hyperlink" Target="javascript:__doPostBack('ctl00$ContentPlaceHolder1$Grd_tot_detail','Sort$August')" TargetMode="External" /><Relationship Id="rId17" Type="http://schemas.openxmlformats.org/officeDocument/2006/relationships/hyperlink" Target="javascript:__doPostBack('ctl00$ContentPlaceHolder1$Grd_tot_detail','Sort$August')" TargetMode="External" /><Relationship Id="rId18" Type="http://schemas.openxmlformats.org/officeDocument/2006/relationships/hyperlink" Target="javascript:__doPostBack('ctl00$ContentPlaceHolder1$Grd_tot_detail','Sort$September')" TargetMode="External" /><Relationship Id="rId19" Type="http://schemas.openxmlformats.org/officeDocument/2006/relationships/hyperlink" Target="javascript:__doPostBack('ctl00$ContentPlaceHolder1$Grd_tot_detail','Sort$September')" TargetMode="External" /><Relationship Id="rId20" Type="http://schemas.openxmlformats.org/officeDocument/2006/relationships/hyperlink" Target="javascript:__doPostBack('ctl00$ContentPlaceHolder1$Grd_tot_detail','Sort$Octeber')" TargetMode="External" /><Relationship Id="rId21" Type="http://schemas.openxmlformats.org/officeDocument/2006/relationships/hyperlink" Target="javascript:__doPostBack('ctl00$ContentPlaceHolder1$Grd_tot_detail','Sort$Octeber')" TargetMode="External" /><Relationship Id="rId22" Type="http://schemas.openxmlformats.org/officeDocument/2006/relationships/hyperlink" Target="javascript:__doPostBack('ctl00$ContentPlaceHolder1$Grd_tot_detail','Sort$November')" TargetMode="External" /><Relationship Id="rId23" Type="http://schemas.openxmlformats.org/officeDocument/2006/relationships/hyperlink" Target="javascript:__doPostBack('ctl00$ContentPlaceHolder1$Grd_tot_detail','Sort$November')" TargetMode="External" /><Relationship Id="rId24" Type="http://schemas.openxmlformats.org/officeDocument/2006/relationships/hyperlink" Target="javascript:__doPostBack('ctl00$ContentPlaceHolder1$Grd_tot_detail','Sort$December')" TargetMode="External" /><Relationship Id="rId25" Type="http://schemas.openxmlformats.org/officeDocument/2006/relationships/hyperlink" Target="javascript:__doPostBack('ctl00$ContentPlaceHolder1$Grd_tot_detail','Sort$December')" TargetMode="External" /><Relationship Id="rId26" Type="http://schemas.openxmlformats.org/officeDocument/2006/relationships/hyperlink" Target="javascript:__doPostBack('ctl00$ContentPlaceHolder1$Grd_tot_detail','Sort$January')" TargetMode="External" /><Relationship Id="rId27" Type="http://schemas.openxmlformats.org/officeDocument/2006/relationships/hyperlink" Target="javascript:__doPostBack('ctl00$ContentPlaceHolder1$Grd_tot_detail','Sort$January')" TargetMode="External" /><Relationship Id="rId28" Type="http://schemas.openxmlformats.org/officeDocument/2006/relationships/hyperlink" Target="javascript:__doPostBack('ctl00$ContentPlaceHolder1$Grd_tot_detail','Sort$Feb')" TargetMode="External" /><Relationship Id="rId29" Type="http://schemas.openxmlformats.org/officeDocument/2006/relationships/hyperlink" Target="javascript:__doPostBack('ctl00$ContentPlaceHolder1$Grd_tot_detail','Sort$Feb')" TargetMode="External" /><Relationship Id="rId30" Type="http://schemas.openxmlformats.org/officeDocument/2006/relationships/hyperlink" Target="javascript:__doPostBack('ctl00$ContentPlaceHolder1$Grd_tot_detail','Sort$March')" TargetMode="External" /><Relationship Id="rId31" Type="http://schemas.openxmlformats.org/officeDocument/2006/relationships/hyperlink" Target="javascript:__doPostBack('ctl00$ContentPlaceHolder1$Grd_tot_detail','Sort$March')"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2</xdr:row>
      <xdr:rowOff>142875</xdr:rowOff>
    </xdr:from>
    <xdr:ext cx="9258300" cy="4552950"/>
    <xdr:sp>
      <xdr:nvSpPr>
        <xdr:cNvPr id="1" name="Rectangle 1"/>
        <xdr:cNvSpPr>
          <a:spLocks/>
        </xdr:cNvSpPr>
      </xdr:nvSpPr>
      <xdr:spPr>
        <a:xfrm>
          <a:off x="85725" y="466725"/>
          <a:ext cx="9258300" cy="4552950"/>
        </a:xfrm>
        <a:prstGeom prst="rect">
          <a:avLst/>
        </a:prstGeom>
        <a:noFill/>
        <a:ln w="9525" cmpd="sng">
          <a:noFill/>
        </a:ln>
      </xdr:spPr>
      <xdr:txBody>
        <a:bodyPr vertOverflow="clip" wrap="square" lIns="91440" tIns="45720" rIns="91440" bIns="45720"/>
        <a:p>
          <a:pPr algn="ctr">
            <a:defRPr/>
          </a:pPr>
          <a:r>
            <a:rPr lang="en-US" cap="none" sz="5400" b="1" i="0" u="none" baseline="0"/>
            <a:t>Annual Work Plan &amp; Budget
</a:t>
          </a:r>
          <a:r>
            <a:rPr lang="en-US" cap="none" sz="5400" b="1" i="0" u="none" baseline="0"/>
            <a:t>2019-20
</a:t>
          </a:r>
          <a:r>
            <a:rPr lang="en-US" cap="none" sz="5400" b="1" i="0" u="none" baseline="0"/>
            <a:t>
</a:t>
          </a:r>
          <a:r>
            <a:rPr lang="en-US" cap="none" sz="4400" b="1" i="0" u="none" baseline="0"/>
            <a:t>State/UT:</a:t>
          </a:r>
          <a:r>
            <a:rPr lang="en-US" cap="none" sz="4400" b="1" i="0" u="none" baseline="0"/>
            <a:t> KARNATAKA
</a:t>
          </a:r>
          <a:r>
            <a:rPr lang="en-US" cap="none" sz="4400" b="1" i="0" u="none" baseline="0"/>
            <a:t>Date of Submission ________</a:t>
          </a:r>
          <a:r>
            <a:rPr lang="en-US" cap="none" sz="4400" b="1" i="0" u="none" baseline="0"/>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0</xdr:row>
      <xdr:rowOff>152400</xdr:rowOff>
    </xdr:from>
    <xdr:ext cx="5591175" cy="3181350"/>
    <xdr:sp>
      <xdr:nvSpPr>
        <xdr:cNvPr id="1" name="Rectangle 1"/>
        <xdr:cNvSpPr>
          <a:spLocks/>
        </xdr:cNvSpPr>
      </xdr:nvSpPr>
      <xdr:spPr>
        <a:xfrm>
          <a:off x="47625" y="152400"/>
          <a:ext cx="5591175" cy="3181350"/>
        </a:xfrm>
        <a:prstGeom prst="rect">
          <a:avLst/>
        </a:prstGeom>
        <a:noFill/>
        <a:ln w="9525" cmpd="sng">
          <a:noFill/>
        </a:ln>
      </xdr:spPr>
      <xdr:txBody>
        <a:bodyPr vertOverflow="clip" wrap="square" lIns="91440" tIns="45720" rIns="91440" bIns="45720"/>
        <a:p>
          <a:pPr algn="ctr">
            <a:defRPr/>
          </a:pPr>
          <a:r>
            <a:rPr lang="en-US" cap="none" sz="7200" b="1" i="0" u="none" baseline="0"/>
            <a:t>Performance during 
</a:t>
          </a:r>
          <a:r>
            <a:rPr lang="en-US" cap="none" sz="7200" b="1" i="0" u="none" baseline="0"/>
            <a:t>2018-19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1</xdr:col>
      <xdr:colOff>304800</xdr:colOff>
      <xdr:row>11</xdr:row>
      <xdr:rowOff>114300</xdr:rowOff>
    </xdr:to>
    <xdr:pic>
      <xdr:nvPicPr>
        <xdr:cNvPr id="1" name="Picture 2" descr="H:\..\Images\up_down.jpg">
          <a:hlinkClick r:id="rId3"/>
        </xdr:cNvPr>
        <xdr:cNvPicPr preferRelativeResize="1">
          <a:picLocks noChangeAspect="1"/>
        </xdr:cNvPicPr>
      </xdr:nvPicPr>
      <xdr:blipFill>
        <a:blip r:link="rId1"/>
        <a:stretch>
          <a:fillRect/>
        </a:stretch>
      </xdr:blipFill>
      <xdr:spPr>
        <a:xfrm>
          <a:off x="400050" y="2162175"/>
          <a:ext cx="304800" cy="276225"/>
        </a:xfrm>
        <a:prstGeom prst="rect">
          <a:avLst/>
        </a:prstGeom>
        <a:noFill/>
        <a:ln w="9525" cmpd="sng">
          <a:noFill/>
        </a:ln>
      </xdr:spPr>
    </xdr:pic>
    <xdr:clientData/>
  </xdr:twoCellAnchor>
  <xdr:twoCellAnchor editAs="oneCell">
    <xdr:from>
      <xdr:col>2</xdr:col>
      <xdr:colOff>0</xdr:colOff>
      <xdr:row>10</xdr:row>
      <xdr:rowOff>0</xdr:rowOff>
    </xdr:from>
    <xdr:to>
      <xdr:col>2</xdr:col>
      <xdr:colOff>304800</xdr:colOff>
      <xdr:row>11</xdr:row>
      <xdr:rowOff>114300</xdr:rowOff>
    </xdr:to>
    <xdr:pic>
      <xdr:nvPicPr>
        <xdr:cNvPr id="2" name="Picture 3" descr="H:\..\Images\up_down.jpg">
          <a:hlinkClick r:id="rId5"/>
        </xdr:cNvPr>
        <xdr:cNvPicPr preferRelativeResize="1">
          <a:picLocks noChangeAspect="1"/>
        </xdr:cNvPicPr>
      </xdr:nvPicPr>
      <xdr:blipFill>
        <a:blip r:link="rId1"/>
        <a:stretch>
          <a:fillRect/>
        </a:stretch>
      </xdr:blipFill>
      <xdr:spPr>
        <a:xfrm>
          <a:off x="1724025" y="2162175"/>
          <a:ext cx="304800" cy="276225"/>
        </a:xfrm>
        <a:prstGeom prst="rect">
          <a:avLst/>
        </a:prstGeom>
        <a:noFill/>
        <a:ln w="9525" cmpd="sng">
          <a:noFill/>
        </a:ln>
      </xdr:spPr>
    </xdr:pic>
    <xdr:clientData/>
  </xdr:twoCellAnchor>
  <xdr:twoCellAnchor editAs="oneCell">
    <xdr:from>
      <xdr:col>3</xdr:col>
      <xdr:colOff>0</xdr:colOff>
      <xdr:row>10</xdr:row>
      <xdr:rowOff>0</xdr:rowOff>
    </xdr:from>
    <xdr:to>
      <xdr:col>3</xdr:col>
      <xdr:colOff>304800</xdr:colOff>
      <xdr:row>11</xdr:row>
      <xdr:rowOff>114300</xdr:rowOff>
    </xdr:to>
    <xdr:pic>
      <xdr:nvPicPr>
        <xdr:cNvPr id="3" name="Picture 4" descr="H:\..\Images\up_down.jpg">
          <a:hlinkClick r:id="rId7"/>
        </xdr:cNvPr>
        <xdr:cNvPicPr preferRelativeResize="1">
          <a:picLocks noChangeAspect="1"/>
        </xdr:cNvPicPr>
      </xdr:nvPicPr>
      <xdr:blipFill>
        <a:blip r:link="rId1"/>
        <a:stretch>
          <a:fillRect/>
        </a:stretch>
      </xdr:blipFill>
      <xdr:spPr>
        <a:xfrm>
          <a:off x="2524125" y="2162175"/>
          <a:ext cx="304800" cy="276225"/>
        </a:xfrm>
        <a:prstGeom prst="rect">
          <a:avLst/>
        </a:prstGeom>
        <a:noFill/>
        <a:ln w="9525" cmpd="sng">
          <a:noFill/>
        </a:ln>
      </xdr:spPr>
    </xdr:pic>
    <xdr:clientData/>
  </xdr:twoCellAnchor>
  <xdr:twoCellAnchor editAs="oneCell">
    <xdr:from>
      <xdr:col>4</xdr:col>
      <xdr:colOff>0</xdr:colOff>
      <xdr:row>10</xdr:row>
      <xdr:rowOff>0</xdr:rowOff>
    </xdr:from>
    <xdr:to>
      <xdr:col>4</xdr:col>
      <xdr:colOff>304800</xdr:colOff>
      <xdr:row>11</xdr:row>
      <xdr:rowOff>114300</xdr:rowOff>
    </xdr:to>
    <xdr:pic>
      <xdr:nvPicPr>
        <xdr:cNvPr id="4" name="Picture 5" descr="H:\..\Images\up_down.jpg">
          <a:hlinkClick r:id="rId9"/>
        </xdr:cNvPr>
        <xdr:cNvPicPr preferRelativeResize="1">
          <a:picLocks noChangeAspect="1"/>
        </xdr:cNvPicPr>
      </xdr:nvPicPr>
      <xdr:blipFill>
        <a:blip r:link="rId1"/>
        <a:stretch>
          <a:fillRect/>
        </a:stretch>
      </xdr:blipFill>
      <xdr:spPr>
        <a:xfrm>
          <a:off x="3533775" y="2162175"/>
          <a:ext cx="304800" cy="276225"/>
        </a:xfrm>
        <a:prstGeom prst="rect">
          <a:avLst/>
        </a:prstGeom>
        <a:noFill/>
        <a:ln w="9525" cmpd="sng">
          <a:noFill/>
        </a:ln>
      </xdr:spPr>
    </xdr:pic>
    <xdr:clientData/>
  </xdr:twoCellAnchor>
  <xdr:twoCellAnchor editAs="oneCell">
    <xdr:from>
      <xdr:col>5</xdr:col>
      <xdr:colOff>0</xdr:colOff>
      <xdr:row>10</xdr:row>
      <xdr:rowOff>0</xdr:rowOff>
    </xdr:from>
    <xdr:to>
      <xdr:col>5</xdr:col>
      <xdr:colOff>304800</xdr:colOff>
      <xdr:row>11</xdr:row>
      <xdr:rowOff>114300</xdr:rowOff>
    </xdr:to>
    <xdr:pic>
      <xdr:nvPicPr>
        <xdr:cNvPr id="5" name="Picture 6" descr="H:\..\Images\up_down.jpg">
          <a:hlinkClick r:id="rId11"/>
        </xdr:cNvPr>
        <xdr:cNvPicPr preferRelativeResize="1">
          <a:picLocks noChangeAspect="1"/>
        </xdr:cNvPicPr>
      </xdr:nvPicPr>
      <xdr:blipFill>
        <a:blip r:link="rId1"/>
        <a:stretch>
          <a:fillRect/>
        </a:stretch>
      </xdr:blipFill>
      <xdr:spPr>
        <a:xfrm>
          <a:off x="4181475" y="2162175"/>
          <a:ext cx="304800" cy="276225"/>
        </a:xfrm>
        <a:prstGeom prst="rect">
          <a:avLst/>
        </a:prstGeom>
        <a:noFill/>
        <a:ln w="9525" cmpd="sng">
          <a:noFill/>
        </a:ln>
      </xdr:spPr>
    </xdr:pic>
    <xdr:clientData/>
  </xdr:twoCellAnchor>
  <xdr:twoCellAnchor editAs="oneCell">
    <xdr:from>
      <xdr:col>6</xdr:col>
      <xdr:colOff>0</xdr:colOff>
      <xdr:row>10</xdr:row>
      <xdr:rowOff>0</xdr:rowOff>
    </xdr:from>
    <xdr:to>
      <xdr:col>6</xdr:col>
      <xdr:colOff>304800</xdr:colOff>
      <xdr:row>11</xdr:row>
      <xdr:rowOff>114300</xdr:rowOff>
    </xdr:to>
    <xdr:pic>
      <xdr:nvPicPr>
        <xdr:cNvPr id="6" name="Picture 7" descr="H:\..\Images\up_down.jpg">
          <a:hlinkClick r:id="rId13"/>
        </xdr:cNvPr>
        <xdr:cNvPicPr preferRelativeResize="1">
          <a:picLocks noChangeAspect="1"/>
        </xdr:cNvPicPr>
      </xdr:nvPicPr>
      <xdr:blipFill>
        <a:blip r:link="rId1"/>
        <a:stretch>
          <a:fillRect/>
        </a:stretch>
      </xdr:blipFill>
      <xdr:spPr>
        <a:xfrm>
          <a:off x="4667250" y="2162175"/>
          <a:ext cx="304800" cy="276225"/>
        </a:xfrm>
        <a:prstGeom prst="rect">
          <a:avLst/>
        </a:prstGeom>
        <a:noFill/>
        <a:ln w="9525" cmpd="sng">
          <a:noFill/>
        </a:ln>
      </xdr:spPr>
    </xdr:pic>
    <xdr:clientData/>
  </xdr:twoCellAnchor>
  <xdr:twoCellAnchor editAs="oneCell">
    <xdr:from>
      <xdr:col>7</xdr:col>
      <xdr:colOff>0</xdr:colOff>
      <xdr:row>10</xdr:row>
      <xdr:rowOff>0</xdr:rowOff>
    </xdr:from>
    <xdr:to>
      <xdr:col>7</xdr:col>
      <xdr:colOff>304800</xdr:colOff>
      <xdr:row>11</xdr:row>
      <xdr:rowOff>114300</xdr:rowOff>
    </xdr:to>
    <xdr:pic>
      <xdr:nvPicPr>
        <xdr:cNvPr id="7" name="Picture 8" descr="H:\..\Images\up_down.jpg">
          <a:hlinkClick r:id="rId15"/>
        </xdr:cNvPr>
        <xdr:cNvPicPr preferRelativeResize="1">
          <a:picLocks noChangeAspect="1"/>
        </xdr:cNvPicPr>
      </xdr:nvPicPr>
      <xdr:blipFill>
        <a:blip r:link="rId1"/>
        <a:stretch>
          <a:fillRect/>
        </a:stretch>
      </xdr:blipFill>
      <xdr:spPr>
        <a:xfrm>
          <a:off x="5153025" y="2162175"/>
          <a:ext cx="304800" cy="276225"/>
        </a:xfrm>
        <a:prstGeom prst="rect">
          <a:avLst/>
        </a:prstGeom>
        <a:noFill/>
        <a:ln w="9525" cmpd="sng">
          <a:noFill/>
        </a:ln>
      </xdr:spPr>
    </xdr:pic>
    <xdr:clientData/>
  </xdr:twoCellAnchor>
  <xdr:twoCellAnchor editAs="oneCell">
    <xdr:from>
      <xdr:col>8</xdr:col>
      <xdr:colOff>0</xdr:colOff>
      <xdr:row>10</xdr:row>
      <xdr:rowOff>0</xdr:rowOff>
    </xdr:from>
    <xdr:to>
      <xdr:col>8</xdr:col>
      <xdr:colOff>304800</xdr:colOff>
      <xdr:row>11</xdr:row>
      <xdr:rowOff>114300</xdr:rowOff>
    </xdr:to>
    <xdr:pic>
      <xdr:nvPicPr>
        <xdr:cNvPr id="8" name="Picture 9" descr="H:\..\Images\up_down.jpg">
          <a:hlinkClick r:id="rId17"/>
        </xdr:cNvPr>
        <xdr:cNvPicPr preferRelativeResize="1">
          <a:picLocks noChangeAspect="1"/>
        </xdr:cNvPicPr>
      </xdr:nvPicPr>
      <xdr:blipFill>
        <a:blip r:link="rId1"/>
        <a:stretch>
          <a:fillRect/>
        </a:stretch>
      </xdr:blipFill>
      <xdr:spPr>
        <a:xfrm>
          <a:off x="5638800" y="2162175"/>
          <a:ext cx="304800" cy="276225"/>
        </a:xfrm>
        <a:prstGeom prst="rect">
          <a:avLst/>
        </a:prstGeom>
        <a:noFill/>
        <a:ln w="9525" cmpd="sng">
          <a:noFill/>
        </a:ln>
      </xdr:spPr>
    </xdr:pic>
    <xdr:clientData/>
  </xdr:twoCellAnchor>
  <xdr:twoCellAnchor editAs="oneCell">
    <xdr:from>
      <xdr:col>9</xdr:col>
      <xdr:colOff>0</xdr:colOff>
      <xdr:row>10</xdr:row>
      <xdr:rowOff>0</xdr:rowOff>
    </xdr:from>
    <xdr:to>
      <xdr:col>9</xdr:col>
      <xdr:colOff>304800</xdr:colOff>
      <xdr:row>11</xdr:row>
      <xdr:rowOff>114300</xdr:rowOff>
    </xdr:to>
    <xdr:pic>
      <xdr:nvPicPr>
        <xdr:cNvPr id="9" name="Picture 10" descr="H:\..\Images\up_down.jpg">
          <a:hlinkClick r:id="rId19"/>
        </xdr:cNvPr>
        <xdr:cNvPicPr preferRelativeResize="1">
          <a:picLocks noChangeAspect="1"/>
        </xdr:cNvPicPr>
      </xdr:nvPicPr>
      <xdr:blipFill>
        <a:blip r:link="rId1"/>
        <a:stretch>
          <a:fillRect/>
        </a:stretch>
      </xdr:blipFill>
      <xdr:spPr>
        <a:xfrm>
          <a:off x="6124575" y="2162175"/>
          <a:ext cx="304800" cy="276225"/>
        </a:xfrm>
        <a:prstGeom prst="rect">
          <a:avLst/>
        </a:prstGeom>
        <a:noFill/>
        <a:ln w="9525" cmpd="sng">
          <a:noFill/>
        </a:ln>
      </xdr:spPr>
    </xdr:pic>
    <xdr:clientData/>
  </xdr:twoCellAnchor>
  <xdr:twoCellAnchor editAs="oneCell">
    <xdr:from>
      <xdr:col>10</xdr:col>
      <xdr:colOff>0</xdr:colOff>
      <xdr:row>10</xdr:row>
      <xdr:rowOff>0</xdr:rowOff>
    </xdr:from>
    <xdr:to>
      <xdr:col>10</xdr:col>
      <xdr:colOff>304800</xdr:colOff>
      <xdr:row>11</xdr:row>
      <xdr:rowOff>114300</xdr:rowOff>
    </xdr:to>
    <xdr:pic>
      <xdr:nvPicPr>
        <xdr:cNvPr id="10" name="Picture 11" descr="H:\..\Images\up_down.jpg">
          <a:hlinkClick r:id="rId21"/>
        </xdr:cNvPr>
        <xdr:cNvPicPr preferRelativeResize="1">
          <a:picLocks noChangeAspect="1"/>
        </xdr:cNvPicPr>
      </xdr:nvPicPr>
      <xdr:blipFill>
        <a:blip r:link="rId1"/>
        <a:stretch>
          <a:fillRect/>
        </a:stretch>
      </xdr:blipFill>
      <xdr:spPr>
        <a:xfrm>
          <a:off x="6610350" y="2162175"/>
          <a:ext cx="304800" cy="276225"/>
        </a:xfrm>
        <a:prstGeom prst="rect">
          <a:avLst/>
        </a:prstGeom>
        <a:noFill/>
        <a:ln w="9525" cmpd="sng">
          <a:noFill/>
        </a:ln>
      </xdr:spPr>
    </xdr:pic>
    <xdr:clientData/>
  </xdr:twoCellAnchor>
  <xdr:twoCellAnchor editAs="oneCell">
    <xdr:from>
      <xdr:col>11</xdr:col>
      <xdr:colOff>0</xdr:colOff>
      <xdr:row>10</xdr:row>
      <xdr:rowOff>0</xdr:rowOff>
    </xdr:from>
    <xdr:to>
      <xdr:col>11</xdr:col>
      <xdr:colOff>304800</xdr:colOff>
      <xdr:row>11</xdr:row>
      <xdr:rowOff>114300</xdr:rowOff>
    </xdr:to>
    <xdr:pic>
      <xdr:nvPicPr>
        <xdr:cNvPr id="11" name="Picture 12" descr="H:\..\Images\up_down.jpg">
          <a:hlinkClick r:id="rId23"/>
        </xdr:cNvPr>
        <xdr:cNvPicPr preferRelativeResize="1">
          <a:picLocks noChangeAspect="1"/>
        </xdr:cNvPicPr>
      </xdr:nvPicPr>
      <xdr:blipFill>
        <a:blip r:link="rId1"/>
        <a:stretch>
          <a:fillRect/>
        </a:stretch>
      </xdr:blipFill>
      <xdr:spPr>
        <a:xfrm>
          <a:off x="7096125" y="2162175"/>
          <a:ext cx="304800" cy="276225"/>
        </a:xfrm>
        <a:prstGeom prst="rect">
          <a:avLst/>
        </a:prstGeom>
        <a:noFill/>
        <a:ln w="9525" cmpd="sng">
          <a:noFill/>
        </a:ln>
      </xdr:spPr>
    </xdr:pic>
    <xdr:clientData/>
  </xdr:twoCellAnchor>
  <xdr:twoCellAnchor editAs="oneCell">
    <xdr:from>
      <xdr:col>12</xdr:col>
      <xdr:colOff>0</xdr:colOff>
      <xdr:row>10</xdr:row>
      <xdr:rowOff>0</xdr:rowOff>
    </xdr:from>
    <xdr:to>
      <xdr:col>12</xdr:col>
      <xdr:colOff>304800</xdr:colOff>
      <xdr:row>11</xdr:row>
      <xdr:rowOff>114300</xdr:rowOff>
    </xdr:to>
    <xdr:pic>
      <xdr:nvPicPr>
        <xdr:cNvPr id="12" name="Picture 13" descr="H:\..\Images\up_down.jpg">
          <a:hlinkClick r:id="rId25"/>
        </xdr:cNvPr>
        <xdr:cNvPicPr preferRelativeResize="1">
          <a:picLocks noChangeAspect="1"/>
        </xdr:cNvPicPr>
      </xdr:nvPicPr>
      <xdr:blipFill>
        <a:blip r:link="rId1"/>
        <a:stretch>
          <a:fillRect/>
        </a:stretch>
      </xdr:blipFill>
      <xdr:spPr>
        <a:xfrm>
          <a:off x="7972425" y="2162175"/>
          <a:ext cx="304800" cy="276225"/>
        </a:xfrm>
        <a:prstGeom prst="rect">
          <a:avLst/>
        </a:prstGeom>
        <a:noFill/>
        <a:ln w="9525" cmpd="sng">
          <a:noFill/>
        </a:ln>
      </xdr:spPr>
    </xdr:pic>
    <xdr:clientData/>
  </xdr:twoCellAnchor>
  <xdr:twoCellAnchor editAs="oneCell">
    <xdr:from>
      <xdr:col>13</xdr:col>
      <xdr:colOff>0</xdr:colOff>
      <xdr:row>10</xdr:row>
      <xdr:rowOff>0</xdr:rowOff>
    </xdr:from>
    <xdr:to>
      <xdr:col>13</xdr:col>
      <xdr:colOff>304800</xdr:colOff>
      <xdr:row>11</xdr:row>
      <xdr:rowOff>114300</xdr:rowOff>
    </xdr:to>
    <xdr:pic>
      <xdr:nvPicPr>
        <xdr:cNvPr id="13" name="Picture 14" descr="H:\..\Images\up_down.jpg">
          <a:hlinkClick r:id="rId27"/>
        </xdr:cNvPr>
        <xdr:cNvPicPr preferRelativeResize="1">
          <a:picLocks noChangeAspect="1"/>
        </xdr:cNvPicPr>
      </xdr:nvPicPr>
      <xdr:blipFill>
        <a:blip r:link="rId1"/>
        <a:stretch>
          <a:fillRect/>
        </a:stretch>
      </xdr:blipFill>
      <xdr:spPr>
        <a:xfrm>
          <a:off x="8639175" y="2162175"/>
          <a:ext cx="304800" cy="276225"/>
        </a:xfrm>
        <a:prstGeom prst="rect">
          <a:avLst/>
        </a:prstGeom>
        <a:noFill/>
        <a:ln w="9525" cmpd="sng">
          <a:noFill/>
        </a:ln>
      </xdr:spPr>
    </xdr:pic>
    <xdr:clientData/>
  </xdr:twoCellAnchor>
  <xdr:twoCellAnchor editAs="oneCell">
    <xdr:from>
      <xdr:col>14</xdr:col>
      <xdr:colOff>0</xdr:colOff>
      <xdr:row>10</xdr:row>
      <xdr:rowOff>0</xdr:rowOff>
    </xdr:from>
    <xdr:to>
      <xdr:col>14</xdr:col>
      <xdr:colOff>304800</xdr:colOff>
      <xdr:row>11</xdr:row>
      <xdr:rowOff>114300</xdr:rowOff>
    </xdr:to>
    <xdr:pic>
      <xdr:nvPicPr>
        <xdr:cNvPr id="14" name="Picture 15" descr="H:\..\Images\up_down.jpg">
          <a:hlinkClick r:id="rId29"/>
        </xdr:cNvPr>
        <xdr:cNvPicPr preferRelativeResize="1">
          <a:picLocks noChangeAspect="1"/>
        </xdr:cNvPicPr>
      </xdr:nvPicPr>
      <xdr:blipFill>
        <a:blip r:link="rId1"/>
        <a:stretch>
          <a:fillRect/>
        </a:stretch>
      </xdr:blipFill>
      <xdr:spPr>
        <a:xfrm>
          <a:off x="9296400" y="2162175"/>
          <a:ext cx="304800" cy="276225"/>
        </a:xfrm>
        <a:prstGeom prst="rect">
          <a:avLst/>
        </a:prstGeom>
        <a:noFill/>
        <a:ln w="9525" cmpd="sng">
          <a:noFill/>
        </a:ln>
      </xdr:spPr>
    </xdr:pic>
    <xdr:clientData/>
  </xdr:twoCellAnchor>
  <xdr:twoCellAnchor editAs="oneCell">
    <xdr:from>
      <xdr:col>15</xdr:col>
      <xdr:colOff>0</xdr:colOff>
      <xdr:row>10</xdr:row>
      <xdr:rowOff>0</xdr:rowOff>
    </xdr:from>
    <xdr:to>
      <xdr:col>15</xdr:col>
      <xdr:colOff>304800</xdr:colOff>
      <xdr:row>11</xdr:row>
      <xdr:rowOff>114300</xdr:rowOff>
    </xdr:to>
    <xdr:pic>
      <xdr:nvPicPr>
        <xdr:cNvPr id="15" name="Picture 16" descr="H:\..\Images\up_down.jpg">
          <a:hlinkClick r:id="rId31"/>
        </xdr:cNvPr>
        <xdr:cNvPicPr preferRelativeResize="1">
          <a:picLocks noChangeAspect="1"/>
        </xdr:cNvPicPr>
      </xdr:nvPicPr>
      <xdr:blipFill>
        <a:blip r:link="rId1"/>
        <a:stretch>
          <a:fillRect/>
        </a:stretch>
      </xdr:blipFill>
      <xdr:spPr>
        <a:xfrm>
          <a:off x="9944100" y="2162175"/>
          <a:ext cx="304800" cy="276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E%20-Drive\disk2\MMS\M-6\QPR\QPR%202018-19\1ST%20QPR%202018-19\QPR%20RELEASES\2018-19%20Approvals%20and%201st%20QTR%20%20%20Releases%20-%20Cop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20%20MDM%20PAB\KARNATAKA%20FINAL%20TABLES%202019-20%20WHATSA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hools Approval "/>
      <sheetName val="CCH Working Full-34"/>
      <sheetName val="Children As per Approval (2)"/>
      <sheetName val="WORKSHEET"/>
      <sheetName val="FG RICE"/>
      <sheetName val="FG WHEAT"/>
      <sheetName val="MME  Dist"/>
      <sheetName val="Cost for FG Dist"/>
      <sheetName val="CCH HONORORIUM"/>
      <sheetName val="COOKING COST"/>
      <sheetName val="Transportation Cost Dist"/>
      <sheetName val="No of Working days"/>
      <sheetName val="COOKING COST RELEASE (2)"/>
      <sheetName val="CCH DETAILS"/>
      <sheetName val="Sheet1"/>
    </sheetNames>
    <sheetDataSet>
      <sheetData sheetId="0">
        <row r="6">
          <cell r="N6">
            <v>417</v>
          </cell>
          <cell r="T6">
            <v>205</v>
          </cell>
        </row>
        <row r="7">
          <cell r="N7">
            <v>633</v>
          </cell>
          <cell r="T7">
            <v>261</v>
          </cell>
        </row>
      </sheetData>
      <sheetData sheetId="2">
        <row r="6">
          <cell r="L6">
            <v>35547</v>
          </cell>
        </row>
        <row r="7">
          <cell r="L7">
            <v>49587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rst-Page"/>
      <sheetName val="Contents"/>
      <sheetName val="Sheet1"/>
      <sheetName val="AT-1-Gen_Info "/>
      <sheetName val="AT-2-S1 BUDGET (2)"/>
      <sheetName val="AT_2A_fundflow"/>
      <sheetName val="AT-3"/>
      <sheetName val="AT3A_cvrg(Insti)_PY"/>
      <sheetName val="AT3B_cvrg(Insti)_UPY "/>
      <sheetName val="AT3C_cvrg(Insti)_UPY "/>
      <sheetName val="enrolment vs availed_PY"/>
      <sheetName val="enrolment vs availed_UPY"/>
      <sheetName val="AT-4B"/>
      <sheetName val="T5_PLAN_vs_PRFM"/>
      <sheetName val="T5A_PLAN_vs_PRFM "/>
      <sheetName val="T5B_PLAN_vs_PRFM  (2)"/>
      <sheetName val="T5C_Drought_PLAN_vs_PRFM "/>
      <sheetName val="T5D_Drought_PLAN_vs_PRFM  "/>
      <sheetName val="T6_FG_py_Utlsn"/>
      <sheetName val="T6A_FG_Upy_Utlsn "/>
      <sheetName val="T6B_Pay_FG_FCI_Pry"/>
      <sheetName val="T6C_Coarse_Grain"/>
      <sheetName val="T7_CC_PY_Utlsn"/>
      <sheetName val="T7ACC_UPY_Utlsn "/>
      <sheetName val="AT-8_Hon_CCH_Pry"/>
      <sheetName val="AT-8A_Hon_CCH_UPry"/>
      <sheetName val="AT9_TA"/>
      <sheetName val="AT10_MME"/>
      <sheetName val="AT10A_"/>
      <sheetName val="AT-10 B"/>
      <sheetName val="AT-10 C"/>
      <sheetName val="AT-10D"/>
      <sheetName val="AT-10 E"/>
      <sheetName val="AT-10 F"/>
      <sheetName val="AT11_KS Year wise"/>
      <sheetName val="AT11A_KS-District wise"/>
      <sheetName val="AT12_KD-New"/>
      <sheetName val="AT12A_KD-Replacement"/>
      <sheetName val="Mode of cooking"/>
      <sheetName val="AT-14"/>
      <sheetName val="AT-14 A"/>
      <sheetName val="AT-15"/>
      <sheetName val="AT-16"/>
      <sheetName val="AT_17_Coverage-RBSK "/>
      <sheetName val="AT18_Details_Community "/>
      <sheetName val="AT_19_Impl_Agency"/>
      <sheetName val="AT_20_CentralCookingagency "/>
      <sheetName val="AT-21"/>
      <sheetName val="AT-22"/>
      <sheetName val="AT-23 MIS"/>
      <sheetName val="AT-23A _AMS"/>
      <sheetName val="AT-24"/>
      <sheetName val="AT-25"/>
      <sheetName val="Sheet1 (2)"/>
      <sheetName val="AT26_NoWD"/>
      <sheetName val="AT26A_NoWD"/>
      <sheetName val="AT27_Req_FG_CA_Pry"/>
      <sheetName val="AT27A_Req_FG_CA_U Pry "/>
      <sheetName val="AT27B_Req_FG_CA_N CLP"/>
      <sheetName val="AT27C_Req_FG_Drought -Pry "/>
      <sheetName val="AT27D_Req_FG_Drought -UPry "/>
      <sheetName val="AT_28_RqmtKitchen"/>
      <sheetName val="AT-28A_RqmtPlinthArea"/>
      <sheetName val="AT-28B_Kitchen repair"/>
      <sheetName val="AT29_Replacement KD "/>
      <sheetName val="AT29_A_Replacement KD"/>
      <sheetName val="AT-30_Coook-cum-Helper"/>
      <sheetName val="AT_31_Budget_provision "/>
      <sheetName val="AT32_Drought Pry Util"/>
      <sheetName val="AT-32A Drought UPry Util"/>
    </sheetNames>
    <sheetDataSet>
      <sheetData sheetId="38">
        <row r="10">
          <cell r="D10">
            <v>3</v>
          </cell>
        </row>
        <row r="11">
          <cell r="D11">
            <v>109</v>
          </cell>
        </row>
        <row r="12">
          <cell r="D12">
            <v>2032</v>
          </cell>
        </row>
        <row r="13">
          <cell r="D13">
            <v>1852</v>
          </cell>
        </row>
        <row r="14">
          <cell r="D14">
            <v>2259</v>
          </cell>
        </row>
        <row r="15">
          <cell r="D15">
            <v>1206</v>
          </cell>
        </row>
        <row r="16">
          <cell r="D16">
            <v>1444</v>
          </cell>
        </row>
        <row r="17">
          <cell r="D17">
            <v>2026</v>
          </cell>
        </row>
        <row r="18">
          <cell r="D18">
            <v>1623</v>
          </cell>
        </row>
        <row r="19">
          <cell r="D19">
            <v>2423</v>
          </cell>
        </row>
        <row r="20">
          <cell r="D20">
            <v>1465</v>
          </cell>
        </row>
        <row r="21">
          <cell r="D21">
            <v>2221</v>
          </cell>
        </row>
        <row r="22">
          <cell r="D22">
            <v>1988</v>
          </cell>
        </row>
        <row r="23">
          <cell r="D23">
            <v>857</v>
          </cell>
        </row>
        <row r="24">
          <cell r="D24">
            <v>489</v>
          </cell>
        </row>
        <row r="25">
          <cell r="D25">
            <v>2674</v>
          </cell>
        </row>
        <row r="26">
          <cell r="D26">
            <v>1615</v>
          </cell>
        </row>
        <row r="27">
          <cell r="D27">
            <v>1272</v>
          </cell>
        </row>
        <row r="28">
          <cell r="D28">
            <v>958</v>
          </cell>
        </row>
        <row r="30">
          <cell r="D30">
            <v>1087</v>
          </cell>
        </row>
        <row r="31">
          <cell r="D31">
            <v>1251</v>
          </cell>
        </row>
        <row r="32">
          <cell r="D32">
            <v>1459</v>
          </cell>
        </row>
        <row r="33">
          <cell r="D33">
            <v>851</v>
          </cell>
        </row>
        <row r="34">
          <cell r="D34">
            <v>1187</v>
          </cell>
        </row>
        <row r="35">
          <cell r="D35">
            <v>1825</v>
          </cell>
        </row>
        <row r="36">
          <cell r="D36">
            <v>1606</v>
          </cell>
        </row>
        <row r="37">
          <cell r="D37">
            <v>2319</v>
          </cell>
        </row>
        <row r="38">
          <cell r="D38">
            <v>1768</v>
          </cell>
        </row>
        <row r="39">
          <cell r="D39">
            <v>1129</v>
          </cell>
        </row>
        <row r="40">
          <cell r="D40">
            <v>2163</v>
          </cell>
        </row>
        <row r="41">
          <cell r="D41">
            <v>1156</v>
          </cell>
        </row>
        <row r="42">
          <cell r="D42">
            <v>1720</v>
          </cell>
        </row>
        <row r="43">
          <cell r="D43">
            <v>1045</v>
          </cell>
        </row>
        <row r="44">
          <cell r="D44">
            <v>49082</v>
          </cell>
        </row>
      </sheetData>
      <sheetData sheetId="46">
        <row r="17">
          <cell r="G17">
            <v>5</v>
          </cell>
          <cell r="I17">
            <v>15791</v>
          </cell>
        </row>
        <row r="26">
          <cell r="G26">
            <v>8</v>
          </cell>
          <cell r="I26">
            <v>106127</v>
          </cell>
        </row>
        <row r="28">
          <cell r="G28">
            <v>1</v>
          </cell>
          <cell r="I28">
            <v>115272</v>
          </cell>
        </row>
        <row r="42">
          <cell r="I42">
            <v>131227</v>
          </cell>
        </row>
        <row r="52">
          <cell r="G52">
            <v>1</v>
          </cell>
          <cell r="I52">
            <v>8021</v>
          </cell>
        </row>
        <row r="55">
          <cell r="G55">
            <v>2</v>
          </cell>
          <cell r="I55">
            <v>7246</v>
          </cell>
        </row>
        <row r="61">
          <cell r="G61">
            <v>4</v>
          </cell>
          <cell r="I61">
            <v>62895</v>
          </cell>
        </row>
        <row r="64">
          <cell r="G64">
            <v>1</v>
          </cell>
          <cell r="I64">
            <v>13941</v>
          </cell>
        </row>
        <row r="68">
          <cell r="G68">
            <v>2</v>
          </cell>
          <cell r="I68">
            <v>199695</v>
          </cell>
        </row>
        <row r="78">
          <cell r="G78">
            <v>1</v>
          </cell>
          <cell r="I78">
            <v>10546</v>
          </cell>
        </row>
        <row r="90">
          <cell r="G90">
            <v>10</v>
          </cell>
        </row>
        <row r="105">
          <cell r="G105">
            <v>1</v>
          </cell>
          <cell r="I105">
            <v>17751</v>
          </cell>
        </row>
        <row r="108">
          <cell r="G108">
            <v>1</v>
          </cell>
          <cell r="I108">
            <v>2012</v>
          </cell>
        </row>
        <row r="113">
          <cell r="G113">
            <v>3</v>
          </cell>
          <cell r="I113">
            <v>5731</v>
          </cell>
        </row>
        <row r="131">
          <cell r="G131">
            <v>13</v>
          </cell>
          <cell r="I131">
            <v>11552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30:A130"/>
  <sheetViews>
    <sheetView view="pageBreakPreview" zoomScale="90" zoomScaleSheetLayoutView="90" zoomScalePageLayoutView="0" workbookViewId="0" topLeftCell="A1">
      <selection activeCell="T15" sqref="T15"/>
    </sheetView>
  </sheetViews>
  <sheetFormatPr defaultColWidth="9.140625" defaultRowHeight="12.75"/>
  <cols>
    <col min="15" max="15" width="12.421875" style="0" customWidth="1"/>
  </cols>
  <sheetData>
    <row r="130" ht="12.75">
      <c r="A130" t="s">
        <v>818</v>
      </c>
    </row>
  </sheetData>
  <sheetProtection/>
  <printOptions horizontalCentered="1"/>
  <pageMargins left="0.7086614173228347" right="0.7086614173228347" top="0.2362204724409449" bottom="0" header="0.31496062992125984" footer="0.31496062992125984"/>
  <pageSetup fitToHeight="1" fitToWidth="1" horizontalDpi="600" verticalDpi="600" orientation="landscape" paperSize="9" scale="9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S58"/>
  <sheetViews>
    <sheetView view="pageBreakPreview" zoomScale="80" zoomScaleSheetLayoutView="80" zoomScalePageLayoutView="0" workbookViewId="0" topLeftCell="A14">
      <selection activeCell="K26" sqref="K26"/>
    </sheetView>
  </sheetViews>
  <sheetFormatPr defaultColWidth="9.140625" defaultRowHeight="12.75"/>
  <cols>
    <col min="2" max="2" width="23.28125" style="0" customWidth="1"/>
    <col min="3" max="3" width="11.28125" style="0" customWidth="1"/>
    <col min="5" max="5" width="9.57421875" style="0" customWidth="1"/>
    <col min="6" max="6" width="9.8515625" style="0" customWidth="1"/>
    <col min="7" max="7" width="8.8515625" style="0" customWidth="1"/>
    <col min="8" max="8" width="10.57421875" style="0" customWidth="1"/>
    <col min="9" max="9" width="9.8515625" style="0" customWidth="1"/>
    <col min="11" max="11" width="11.8515625" style="0" customWidth="1"/>
    <col min="12" max="12" width="9.421875" style="0" customWidth="1"/>
    <col min="13" max="13" width="12.00390625" style="0" customWidth="1"/>
    <col min="14" max="14" width="14.140625" style="0" customWidth="1"/>
  </cols>
  <sheetData>
    <row r="1" spans="4:13" ht="12.75" customHeight="1">
      <c r="D1" s="668"/>
      <c r="E1" s="668"/>
      <c r="F1" s="668"/>
      <c r="G1" s="668"/>
      <c r="H1" s="668"/>
      <c r="I1" s="668"/>
      <c r="J1" s="668"/>
      <c r="M1" s="104" t="s">
        <v>254</v>
      </c>
    </row>
    <row r="2" spans="1:14" ht="15">
      <c r="A2" s="749" t="s">
        <v>0</v>
      </c>
      <c r="B2" s="749"/>
      <c r="C2" s="749"/>
      <c r="D2" s="749"/>
      <c r="E2" s="749"/>
      <c r="F2" s="749"/>
      <c r="G2" s="749"/>
      <c r="H2" s="749"/>
      <c r="I2" s="749"/>
      <c r="J2" s="749"/>
      <c r="K2" s="749"/>
      <c r="L2" s="749"/>
      <c r="M2" s="749"/>
      <c r="N2" s="749"/>
    </row>
    <row r="3" spans="1:14" ht="20.25">
      <c r="A3" s="665" t="s">
        <v>704</v>
      </c>
      <c r="B3" s="665"/>
      <c r="C3" s="665"/>
      <c r="D3" s="665"/>
      <c r="E3" s="665"/>
      <c r="F3" s="665"/>
      <c r="G3" s="665"/>
      <c r="H3" s="665"/>
      <c r="I3" s="665"/>
      <c r="J3" s="665"/>
      <c r="K3" s="665"/>
      <c r="L3" s="665"/>
      <c r="M3" s="665"/>
      <c r="N3" s="665"/>
    </row>
    <row r="4" ht="11.25" customHeight="1"/>
    <row r="5" spans="1:14" ht="15.75">
      <c r="A5" s="666" t="s">
        <v>747</v>
      </c>
      <c r="B5" s="666"/>
      <c r="C5" s="666"/>
      <c r="D5" s="666"/>
      <c r="E5" s="666"/>
      <c r="F5" s="666"/>
      <c r="G5" s="666"/>
      <c r="H5" s="666"/>
      <c r="I5" s="666"/>
      <c r="J5" s="666"/>
      <c r="K5" s="666"/>
      <c r="L5" s="666"/>
      <c r="M5" s="666"/>
      <c r="N5" s="666"/>
    </row>
    <row r="7" spans="1:15" ht="12.75">
      <c r="A7" s="667" t="s">
        <v>1137</v>
      </c>
      <c r="B7" s="667"/>
      <c r="L7" s="745" t="s">
        <v>781</v>
      </c>
      <c r="M7" s="745"/>
      <c r="N7" s="745"/>
      <c r="O7" s="112"/>
    </row>
    <row r="8" spans="1:14" ht="15.75" customHeight="1">
      <c r="A8" s="743" t="s">
        <v>2</v>
      </c>
      <c r="B8" s="743" t="s">
        <v>3</v>
      </c>
      <c r="C8" s="642" t="s">
        <v>4</v>
      </c>
      <c r="D8" s="642"/>
      <c r="E8" s="642"/>
      <c r="F8" s="652"/>
      <c r="G8" s="652"/>
      <c r="H8" s="642" t="s">
        <v>105</v>
      </c>
      <c r="I8" s="642"/>
      <c r="J8" s="642"/>
      <c r="K8" s="642"/>
      <c r="L8" s="642"/>
      <c r="M8" s="743" t="s">
        <v>135</v>
      </c>
      <c r="N8" s="662" t="s">
        <v>136</v>
      </c>
    </row>
    <row r="9" spans="1:19" ht="51">
      <c r="A9" s="744"/>
      <c r="B9" s="744"/>
      <c r="C9" s="5" t="s">
        <v>5</v>
      </c>
      <c r="D9" s="5" t="s">
        <v>6</v>
      </c>
      <c r="E9" s="5" t="s">
        <v>357</v>
      </c>
      <c r="F9" s="5" t="s">
        <v>103</v>
      </c>
      <c r="G9" s="5" t="s">
        <v>118</v>
      </c>
      <c r="H9" s="5" t="s">
        <v>5</v>
      </c>
      <c r="I9" s="5" t="s">
        <v>6</v>
      </c>
      <c r="J9" s="5" t="s">
        <v>357</v>
      </c>
      <c r="K9" s="7" t="s">
        <v>103</v>
      </c>
      <c r="L9" s="7" t="s">
        <v>119</v>
      </c>
      <c r="M9" s="744"/>
      <c r="N9" s="662"/>
      <c r="R9" s="9"/>
      <c r="S9" s="13"/>
    </row>
    <row r="10" spans="1:14" s="15" customFormat="1" ht="12.75">
      <c r="A10" s="5">
        <v>1</v>
      </c>
      <c r="B10" s="5">
        <v>2</v>
      </c>
      <c r="C10" s="5">
        <v>3</v>
      </c>
      <c r="D10" s="5">
        <v>4</v>
      </c>
      <c r="E10" s="5">
        <v>5</v>
      </c>
      <c r="F10" s="5">
        <v>6</v>
      </c>
      <c r="G10" s="5">
        <v>7</v>
      </c>
      <c r="H10" s="5">
        <v>8</v>
      </c>
      <c r="I10" s="5">
        <v>9</v>
      </c>
      <c r="J10" s="5">
        <v>10</v>
      </c>
      <c r="K10" s="3">
        <v>11</v>
      </c>
      <c r="L10" s="111">
        <v>12</v>
      </c>
      <c r="M10" s="111">
        <v>13</v>
      </c>
      <c r="N10" s="3">
        <v>14</v>
      </c>
    </row>
    <row r="11" spans="1:14" ht="15">
      <c r="A11" s="346">
        <v>1</v>
      </c>
      <c r="B11" s="347" t="s">
        <v>886</v>
      </c>
      <c r="C11" s="9">
        <v>74</v>
      </c>
      <c r="D11" s="9">
        <v>122</v>
      </c>
      <c r="E11" s="9">
        <v>0</v>
      </c>
      <c r="F11" s="9">
        <v>0</v>
      </c>
      <c r="G11" s="9">
        <f>SUM(C11:F11)</f>
        <v>196</v>
      </c>
      <c r="H11" s="9">
        <v>74</v>
      </c>
      <c r="I11" s="9">
        <v>122</v>
      </c>
      <c r="J11" s="9">
        <v>0</v>
      </c>
      <c r="K11" s="9">
        <v>0</v>
      </c>
      <c r="L11" s="9">
        <f>SUM(H11:K11)</f>
        <v>196</v>
      </c>
      <c r="M11" s="9"/>
      <c r="N11" s="9"/>
    </row>
    <row r="12" spans="1:14" ht="15">
      <c r="A12" s="346">
        <v>2</v>
      </c>
      <c r="B12" s="347" t="s">
        <v>887</v>
      </c>
      <c r="C12" s="9">
        <v>110</v>
      </c>
      <c r="D12" s="9">
        <v>146</v>
      </c>
      <c r="E12" s="9">
        <v>0</v>
      </c>
      <c r="F12" s="9">
        <v>0</v>
      </c>
      <c r="G12" s="9">
        <f aca="true" t="shared" si="0" ref="G12:G43">SUM(C12:F12)</f>
        <v>256</v>
      </c>
      <c r="H12" s="9">
        <v>110</v>
      </c>
      <c r="I12" s="9">
        <v>146</v>
      </c>
      <c r="J12" s="9">
        <v>0</v>
      </c>
      <c r="K12" s="9">
        <v>0</v>
      </c>
      <c r="L12" s="9">
        <f aca="true" t="shared" si="1" ref="L12:L44">SUM(H12:K12)</f>
        <v>256</v>
      </c>
      <c r="M12" s="9"/>
      <c r="N12" s="9"/>
    </row>
    <row r="13" spans="1:14" ht="15">
      <c r="A13" s="346">
        <v>3</v>
      </c>
      <c r="B13" s="347" t="s">
        <v>888</v>
      </c>
      <c r="C13" s="9">
        <v>121</v>
      </c>
      <c r="D13" s="9">
        <v>203</v>
      </c>
      <c r="E13" s="9">
        <v>0</v>
      </c>
      <c r="F13" s="9">
        <v>0</v>
      </c>
      <c r="G13" s="9">
        <f t="shared" si="0"/>
        <v>324</v>
      </c>
      <c r="H13" s="9">
        <v>121</v>
      </c>
      <c r="I13" s="9">
        <v>203</v>
      </c>
      <c r="J13" s="9">
        <v>0</v>
      </c>
      <c r="K13" s="9">
        <v>0</v>
      </c>
      <c r="L13" s="9">
        <f t="shared" si="1"/>
        <v>324</v>
      </c>
      <c r="M13" s="9"/>
      <c r="N13" s="9"/>
    </row>
    <row r="14" spans="1:14" ht="15">
      <c r="A14" s="346">
        <v>4</v>
      </c>
      <c r="B14" s="347" t="s">
        <v>889</v>
      </c>
      <c r="C14" s="9">
        <v>159</v>
      </c>
      <c r="D14" s="9">
        <v>200</v>
      </c>
      <c r="E14" s="9">
        <v>0</v>
      </c>
      <c r="F14" s="9">
        <v>0</v>
      </c>
      <c r="G14" s="9">
        <f t="shared" si="0"/>
        <v>359</v>
      </c>
      <c r="H14" s="9">
        <v>159</v>
      </c>
      <c r="I14" s="9">
        <v>200</v>
      </c>
      <c r="J14" s="9">
        <v>0</v>
      </c>
      <c r="K14" s="9">
        <v>0</v>
      </c>
      <c r="L14" s="9">
        <f t="shared" si="1"/>
        <v>359</v>
      </c>
      <c r="M14" s="9"/>
      <c r="N14" s="9"/>
    </row>
    <row r="15" spans="1:14" ht="15">
      <c r="A15" s="346">
        <v>5</v>
      </c>
      <c r="B15" s="347" t="s">
        <v>890</v>
      </c>
      <c r="C15" s="9">
        <v>160</v>
      </c>
      <c r="D15" s="9">
        <v>147</v>
      </c>
      <c r="E15" s="9">
        <v>0</v>
      </c>
      <c r="F15" s="9">
        <v>0</v>
      </c>
      <c r="G15" s="9">
        <f t="shared" si="0"/>
        <v>307</v>
      </c>
      <c r="H15" s="9">
        <v>160</v>
      </c>
      <c r="I15" s="9">
        <v>147</v>
      </c>
      <c r="J15" s="9">
        <v>0</v>
      </c>
      <c r="K15" s="9">
        <v>0</v>
      </c>
      <c r="L15" s="9">
        <f t="shared" si="1"/>
        <v>307</v>
      </c>
      <c r="M15" s="9"/>
      <c r="N15" s="9"/>
    </row>
    <row r="16" spans="1:14" ht="15">
      <c r="A16" s="346">
        <v>6</v>
      </c>
      <c r="B16" s="347" t="s">
        <v>891</v>
      </c>
      <c r="C16" s="9">
        <v>63</v>
      </c>
      <c r="D16" s="9">
        <v>47</v>
      </c>
      <c r="E16" s="9">
        <v>3</v>
      </c>
      <c r="F16" s="9">
        <v>0</v>
      </c>
      <c r="G16" s="9">
        <f t="shared" si="0"/>
        <v>113</v>
      </c>
      <c r="H16" s="9">
        <v>63</v>
      </c>
      <c r="I16" s="9">
        <v>47</v>
      </c>
      <c r="J16" s="9">
        <v>3</v>
      </c>
      <c r="K16" s="9">
        <v>0</v>
      </c>
      <c r="L16" s="9">
        <f t="shared" si="1"/>
        <v>113</v>
      </c>
      <c r="M16" s="9"/>
      <c r="N16" s="9"/>
    </row>
    <row r="17" spans="1:14" ht="15">
      <c r="A17" s="346">
        <v>7</v>
      </c>
      <c r="B17" s="347" t="s">
        <v>892</v>
      </c>
      <c r="C17" s="9">
        <v>111</v>
      </c>
      <c r="D17" s="9">
        <v>76</v>
      </c>
      <c r="E17" s="9">
        <v>0</v>
      </c>
      <c r="F17" s="9">
        <v>0</v>
      </c>
      <c r="G17" s="9">
        <f t="shared" si="0"/>
        <v>187</v>
      </c>
      <c r="H17" s="9">
        <v>111</v>
      </c>
      <c r="I17" s="9">
        <v>76</v>
      </c>
      <c r="J17" s="9">
        <v>0</v>
      </c>
      <c r="K17" s="9">
        <v>0</v>
      </c>
      <c r="L17" s="9">
        <f t="shared" si="1"/>
        <v>187</v>
      </c>
      <c r="M17" s="9"/>
      <c r="N17" s="9"/>
    </row>
    <row r="18" spans="1:14" ht="15">
      <c r="A18" s="346">
        <v>8</v>
      </c>
      <c r="B18" s="347" t="s">
        <v>893</v>
      </c>
      <c r="C18" s="9">
        <v>128</v>
      </c>
      <c r="D18" s="9">
        <v>58</v>
      </c>
      <c r="E18" s="9">
        <v>0</v>
      </c>
      <c r="F18" s="9">
        <v>0</v>
      </c>
      <c r="G18" s="9">
        <f t="shared" si="0"/>
        <v>186</v>
      </c>
      <c r="H18" s="9">
        <v>128</v>
      </c>
      <c r="I18" s="9">
        <v>58</v>
      </c>
      <c r="J18" s="9">
        <v>0</v>
      </c>
      <c r="K18" s="9">
        <v>0</v>
      </c>
      <c r="L18" s="9">
        <f t="shared" si="1"/>
        <v>186</v>
      </c>
      <c r="M18" s="9"/>
      <c r="N18" s="9"/>
    </row>
    <row r="19" spans="1:14" ht="15">
      <c r="A19" s="346">
        <v>9</v>
      </c>
      <c r="B19" s="347" t="s">
        <v>894</v>
      </c>
      <c r="C19" s="9">
        <v>118</v>
      </c>
      <c r="D19" s="9">
        <v>46</v>
      </c>
      <c r="E19" s="9">
        <v>0</v>
      </c>
      <c r="F19" s="9">
        <v>0</v>
      </c>
      <c r="G19" s="9">
        <f t="shared" si="0"/>
        <v>164</v>
      </c>
      <c r="H19" s="9">
        <v>118</v>
      </c>
      <c r="I19" s="9">
        <v>46</v>
      </c>
      <c r="J19" s="9">
        <v>0</v>
      </c>
      <c r="K19" s="9">
        <v>0</v>
      </c>
      <c r="L19" s="9">
        <f t="shared" si="1"/>
        <v>164</v>
      </c>
      <c r="M19" s="9"/>
      <c r="N19" s="9"/>
    </row>
    <row r="20" spans="1:14" ht="15">
      <c r="A20" s="346">
        <v>10</v>
      </c>
      <c r="B20" s="347" t="s">
        <v>895</v>
      </c>
      <c r="C20" s="9">
        <v>139</v>
      </c>
      <c r="D20" s="9">
        <v>207</v>
      </c>
      <c r="E20" s="9">
        <v>0</v>
      </c>
      <c r="F20" s="9">
        <v>0</v>
      </c>
      <c r="G20" s="9">
        <f t="shared" si="0"/>
        <v>346</v>
      </c>
      <c r="H20" s="9">
        <v>139</v>
      </c>
      <c r="I20" s="9">
        <v>207</v>
      </c>
      <c r="J20" s="9">
        <v>0</v>
      </c>
      <c r="K20" s="9">
        <v>0</v>
      </c>
      <c r="L20" s="9">
        <f t="shared" si="1"/>
        <v>346</v>
      </c>
      <c r="M20" s="9"/>
      <c r="N20" s="9"/>
    </row>
    <row r="21" spans="1:14" ht="15">
      <c r="A21" s="346">
        <v>11</v>
      </c>
      <c r="B21" s="347" t="s">
        <v>896</v>
      </c>
      <c r="C21" s="9">
        <v>100</v>
      </c>
      <c r="D21" s="9">
        <v>103</v>
      </c>
      <c r="E21" s="9">
        <v>0</v>
      </c>
      <c r="F21" s="9">
        <v>0</v>
      </c>
      <c r="G21" s="9">
        <f t="shared" si="0"/>
        <v>203</v>
      </c>
      <c r="H21" s="9">
        <v>100</v>
      </c>
      <c r="I21" s="9">
        <v>103</v>
      </c>
      <c r="J21" s="9">
        <v>0</v>
      </c>
      <c r="K21" s="9">
        <v>0</v>
      </c>
      <c r="L21" s="9">
        <f t="shared" si="1"/>
        <v>203</v>
      </c>
      <c r="M21" s="9"/>
      <c r="N21" s="9"/>
    </row>
    <row r="22" spans="1:14" ht="15">
      <c r="A22" s="346">
        <v>12</v>
      </c>
      <c r="B22" s="347" t="s">
        <v>897</v>
      </c>
      <c r="C22" s="9">
        <v>225</v>
      </c>
      <c r="D22" s="9">
        <v>135</v>
      </c>
      <c r="E22" s="9">
        <v>1</v>
      </c>
      <c r="F22" s="9">
        <v>0</v>
      </c>
      <c r="G22" s="9">
        <f t="shared" si="0"/>
        <v>361</v>
      </c>
      <c r="H22" s="9">
        <v>225</v>
      </c>
      <c r="I22" s="9">
        <v>135</v>
      </c>
      <c r="J22" s="9">
        <v>1</v>
      </c>
      <c r="K22" s="9">
        <v>0</v>
      </c>
      <c r="L22" s="9">
        <f t="shared" si="1"/>
        <v>361</v>
      </c>
      <c r="M22" s="9"/>
      <c r="N22" s="9"/>
    </row>
    <row r="23" spans="1:14" ht="15">
      <c r="A23" s="346">
        <v>13</v>
      </c>
      <c r="B23" s="347" t="s">
        <v>898</v>
      </c>
      <c r="C23" s="9">
        <v>222</v>
      </c>
      <c r="D23" s="9">
        <v>94</v>
      </c>
      <c r="E23" s="9">
        <v>0</v>
      </c>
      <c r="F23" s="9">
        <v>0</v>
      </c>
      <c r="G23" s="9">
        <f t="shared" si="0"/>
        <v>316</v>
      </c>
      <c r="H23" s="9">
        <v>222</v>
      </c>
      <c r="I23" s="9">
        <v>94</v>
      </c>
      <c r="J23" s="9">
        <v>0</v>
      </c>
      <c r="K23" s="9">
        <v>0</v>
      </c>
      <c r="L23" s="9">
        <f t="shared" si="1"/>
        <v>316</v>
      </c>
      <c r="M23" s="9"/>
      <c r="N23" s="9"/>
    </row>
    <row r="24" spans="1:14" ht="15">
      <c r="A24" s="346">
        <v>14</v>
      </c>
      <c r="B24" s="347" t="s">
        <v>899</v>
      </c>
      <c r="C24" s="9">
        <v>91</v>
      </c>
      <c r="D24" s="9">
        <v>55</v>
      </c>
      <c r="E24" s="9">
        <v>0</v>
      </c>
      <c r="F24" s="9">
        <v>0</v>
      </c>
      <c r="G24" s="9">
        <f t="shared" si="0"/>
        <v>146</v>
      </c>
      <c r="H24" s="9">
        <v>91</v>
      </c>
      <c r="I24" s="9">
        <v>55</v>
      </c>
      <c r="J24" s="9">
        <v>0</v>
      </c>
      <c r="K24" s="9">
        <v>0</v>
      </c>
      <c r="L24" s="9">
        <f t="shared" si="1"/>
        <v>146</v>
      </c>
      <c r="M24" s="9"/>
      <c r="N24" s="9"/>
    </row>
    <row r="25" spans="1:14" ht="15">
      <c r="A25" s="346">
        <v>15</v>
      </c>
      <c r="B25" s="347" t="s">
        <v>900</v>
      </c>
      <c r="C25" s="9">
        <v>49</v>
      </c>
      <c r="D25" s="9">
        <v>46</v>
      </c>
      <c r="E25" s="9">
        <v>0</v>
      </c>
      <c r="F25" s="9">
        <v>0</v>
      </c>
      <c r="G25" s="9">
        <f t="shared" si="0"/>
        <v>95</v>
      </c>
      <c r="H25" s="9">
        <v>49</v>
      </c>
      <c r="I25" s="9">
        <v>46</v>
      </c>
      <c r="J25" s="9">
        <v>0</v>
      </c>
      <c r="K25" s="9">
        <v>0</v>
      </c>
      <c r="L25" s="9">
        <f t="shared" si="1"/>
        <v>95</v>
      </c>
      <c r="M25" s="9"/>
      <c r="N25" s="9"/>
    </row>
    <row r="26" spans="1:14" ht="15">
      <c r="A26" s="346">
        <v>16</v>
      </c>
      <c r="B26" s="347" t="s">
        <v>901</v>
      </c>
      <c r="C26" s="9">
        <v>255</v>
      </c>
      <c r="D26" s="9">
        <v>132</v>
      </c>
      <c r="E26" s="9">
        <v>0</v>
      </c>
      <c r="F26" s="9">
        <v>1</v>
      </c>
      <c r="G26" s="9">
        <f t="shared" si="0"/>
        <v>388</v>
      </c>
      <c r="H26" s="9">
        <v>255</v>
      </c>
      <c r="I26" s="9">
        <v>132</v>
      </c>
      <c r="J26" s="9">
        <v>0</v>
      </c>
      <c r="K26" s="9">
        <v>1</v>
      </c>
      <c r="L26" s="9">
        <f t="shared" si="1"/>
        <v>388</v>
      </c>
      <c r="M26" s="9"/>
      <c r="N26" s="9"/>
    </row>
    <row r="27" spans="1:14" ht="15">
      <c r="A27" s="346">
        <v>17</v>
      </c>
      <c r="B27" s="347" t="s">
        <v>902</v>
      </c>
      <c r="C27" s="9">
        <v>118</v>
      </c>
      <c r="D27" s="9">
        <v>107</v>
      </c>
      <c r="E27" s="9">
        <v>0</v>
      </c>
      <c r="F27" s="9">
        <v>0</v>
      </c>
      <c r="G27" s="9">
        <f t="shared" si="0"/>
        <v>225</v>
      </c>
      <c r="H27" s="9">
        <v>118</v>
      </c>
      <c r="I27" s="9">
        <v>107</v>
      </c>
      <c r="J27" s="9">
        <v>0</v>
      </c>
      <c r="K27" s="9">
        <v>0</v>
      </c>
      <c r="L27" s="9">
        <f t="shared" si="1"/>
        <v>225</v>
      </c>
      <c r="M27" s="9"/>
      <c r="N27" s="9"/>
    </row>
    <row r="28" spans="1:14" ht="39" customHeight="1">
      <c r="A28" s="348">
        <v>18</v>
      </c>
      <c r="B28" s="349" t="s">
        <v>903</v>
      </c>
      <c r="C28" s="9">
        <v>165</v>
      </c>
      <c r="D28" s="9">
        <v>125</v>
      </c>
      <c r="E28" s="9">
        <v>0</v>
      </c>
      <c r="F28" s="9">
        <v>0</v>
      </c>
      <c r="G28" s="9">
        <f t="shared" si="0"/>
        <v>290</v>
      </c>
      <c r="H28" s="9">
        <v>165</v>
      </c>
      <c r="I28" s="9">
        <v>125</v>
      </c>
      <c r="J28" s="9">
        <v>0</v>
      </c>
      <c r="K28" s="9">
        <v>0</v>
      </c>
      <c r="L28" s="9">
        <f t="shared" si="1"/>
        <v>290</v>
      </c>
      <c r="M28" s="9">
        <v>1</v>
      </c>
      <c r="N28" s="509" t="s">
        <v>1154</v>
      </c>
    </row>
    <row r="29" spans="1:14" ht="15">
      <c r="A29" s="346">
        <v>19</v>
      </c>
      <c r="B29" s="347" t="s">
        <v>904</v>
      </c>
      <c r="C29" s="9">
        <v>106</v>
      </c>
      <c r="D29" s="9">
        <v>77</v>
      </c>
      <c r="E29" s="9">
        <v>0</v>
      </c>
      <c r="F29" s="9">
        <v>0</v>
      </c>
      <c r="G29" s="9">
        <f t="shared" si="0"/>
        <v>183</v>
      </c>
      <c r="H29" s="9">
        <v>106</v>
      </c>
      <c r="I29" s="9">
        <v>77</v>
      </c>
      <c r="J29" s="9">
        <v>0</v>
      </c>
      <c r="K29" s="9">
        <v>0</v>
      </c>
      <c r="L29" s="9">
        <f t="shared" si="1"/>
        <v>183</v>
      </c>
      <c r="M29" s="9"/>
      <c r="N29" s="9"/>
    </row>
    <row r="30" spans="1:14" ht="15">
      <c r="A30" s="348">
        <v>20</v>
      </c>
      <c r="B30" s="349" t="s">
        <v>905</v>
      </c>
      <c r="C30" s="9">
        <v>93</v>
      </c>
      <c r="D30" s="9">
        <v>122</v>
      </c>
      <c r="E30" s="9">
        <v>0</v>
      </c>
      <c r="F30" s="9">
        <v>0</v>
      </c>
      <c r="G30" s="9">
        <f t="shared" si="0"/>
        <v>215</v>
      </c>
      <c r="H30" s="9">
        <v>93</v>
      </c>
      <c r="I30" s="9">
        <v>122</v>
      </c>
      <c r="J30" s="9">
        <v>0</v>
      </c>
      <c r="K30" s="9">
        <v>0</v>
      </c>
      <c r="L30" s="9">
        <f t="shared" si="1"/>
        <v>215</v>
      </c>
      <c r="M30" s="9"/>
      <c r="N30" s="9"/>
    </row>
    <row r="31" spans="1:14" ht="15">
      <c r="A31" s="346">
        <v>21</v>
      </c>
      <c r="B31" s="347" t="s">
        <v>906</v>
      </c>
      <c r="C31" s="9">
        <v>45</v>
      </c>
      <c r="D31" s="9">
        <v>88</v>
      </c>
      <c r="E31" s="9">
        <v>0</v>
      </c>
      <c r="F31" s="9">
        <v>0</v>
      </c>
      <c r="G31" s="9">
        <f t="shared" si="0"/>
        <v>133</v>
      </c>
      <c r="H31" s="9">
        <v>45</v>
      </c>
      <c r="I31" s="9">
        <v>88</v>
      </c>
      <c r="J31" s="9">
        <v>0</v>
      </c>
      <c r="K31" s="9">
        <v>0</v>
      </c>
      <c r="L31" s="9">
        <f t="shared" si="1"/>
        <v>133</v>
      </c>
      <c r="M31" s="9"/>
      <c r="N31" s="9"/>
    </row>
    <row r="32" spans="1:14" ht="15">
      <c r="A32" s="346">
        <v>22</v>
      </c>
      <c r="B32" s="347" t="s">
        <v>907</v>
      </c>
      <c r="C32" s="9">
        <v>70</v>
      </c>
      <c r="D32" s="9">
        <v>59</v>
      </c>
      <c r="E32" s="9">
        <v>0</v>
      </c>
      <c r="F32" s="9">
        <v>0</v>
      </c>
      <c r="G32" s="9">
        <f t="shared" si="0"/>
        <v>129</v>
      </c>
      <c r="H32" s="9">
        <v>70</v>
      </c>
      <c r="I32" s="9">
        <v>59</v>
      </c>
      <c r="J32" s="9">
        <v>0</v>
      </c>
      <c r="K32" s="9">
        <v>0</v>
      </c>
      <c r="L32" s="9">
        <f t="shared" si="1"/>
        <v>129</v>
      </c>
      <c r="M32" s="9"/>
      <c r="N32" s="9"/>
    </row>
    <row r="33" spans="1:14" ht="15">
      <c r="A33" s="346">
        <v>23</v>
      </c>
      <c r="B33" s="347" t="s">
        <v>908</v>
      </c>
      <c r="C33" s="9">
        <v>142</v>
      </c>
      <c r="D33" s="9">
        <v>157</v>
      </c>
      <c r="E33" s="9">
        <v>0</v>
      </c>
      <c r="F33" s="9">
        <v>0</v>
      </c>
      <c r="G33" s="9">
        <f t="shared" si="0"/>
        <v>299</v>
      </c>
      <c r="H33" s="9">
        <v>142</v>
      </c>
      <c r="I33" s="9">
        <v>157</v>
      </c>
      <c r="J33" s="9">
        <v>0</v>
      </c>
      <c r="K33" s="9">
        <v>0</v>
      </c>
      <c r="L33" s="9">
        <f t="shared" si="1"/>
        <v>299</v>
      </c>
      <c r="M33" s="9"/>
      <c r="N33" s="9"/>
    </row>
    <row r="34" spans="1:14" ht="15">
      <c r="A34" s="346">
        <v>24</v>
      </c>
      <c r="B34" s="347" t="s">
        <v>909</v>
      </c>
      <c r="C34" s="9">
        <v>94</v>
      </c>
      <c r="D34" s="9">
        <v>97</v>
      </c>
      <c r="E34" s="9">
        <v>0</v>
      </c>
      <c r="F34" s="9">
        <v>0</v>
      </c>
      <c r="G34" s="9">
        <f t="shared" si="0"/>
        <v>191</v>
      </c>
      <c r="H34" s="9">
        <v>94</v>
      </c>
      <c r="I34" s="9">
        <v>97</v>
      </c>
      <c r="J34" s="9">
        <v>0</v>
      </c>
      <c r="K34" s="9">
        <v>0</v>
      </c>
      <c r="L34" s="9">
        <f t="shared" si="1"/>
        <v>191</v>
      </c>
      <c r="M34" s="9"/>
      <c r="N34" s="9"/>
    </row>
    <row r="35" spans="1:14" ht="15">
      <c r="A35" s="346">
        <v>25</v>
      </c>
      <c r="B35" s="347" t="s">
        <v>910</v>
      </c>
      <c r="C35" s="9">
        <v>135</v>
      </c>
      <c r="D35" s="9">
        <v>220</v>
      </c>
      <c r="E35" s="9">
        <v>0</v>
      </c>
      <c r="F35" s="9">
        <v>0</v>
      </c>
      <c r="G35" s="9">
        <f t="shared" si="0"/>
        <v>355</v>
      </c>
      <c r="H35" s="9">
        <v>135</v>
      </c>
      <c r="I35" s="9">
        <v>220</v>
      </c>
      <c r="J35" s="9">
        <v>0</v>
      </c>
      <c r="K35" s="9">
        <v>0</v>
      </c>
      <c r="L35" s="9">
        <f t="shared" si="1"/>
        <v>355</v>
      </c>
      <c r="M35" s="9"/>
      <c r="N35" s="9"/>
    </row>
    <row r="36" spans="1:14" ht="15">
      <c r="A36" s="346">
        <v>26</v>
      </c>
      <c r="B36" s="347" t="s">
        <v>911</v>
      </c>
      <c r="C36" s="9">
        <v>156</v>
      </c>
      <c r="D36" s="9">
        <v>155</v>
      </c>
      <c r="E36" s="9">
        <v>0</v>
      </c>
      <c r="F36" s="9">
        <v>0</v>
      </c>
      <c r="G36" s="9">
        <f t="shared" si="0"/>
        <v>311</v>
      </c>
      <c r="H36" s="9">
        <v>156</v>
      </c>
      <c r="I36" s="9">
        <v>155</v>
      </c>
      <c r="J36" s="9">
        <v>0</v>
      </c>
      <c r="K36" s="9">
        <v>0</v>
      </c>
      <c r="L36" s="9">
        <f t="shared" si="1"/>
        <v>311</v>
      </c>
      <c r="M36" s="9"/>
      <c r="N36" s="9"/>
    </row>
    <row r="37" spans="1:14" ht="15">
      <c r="A37" s="346">
        <v>27</v>
      </c>
      <c r="B37" s="347" t="s">
        <v>912</v>
      </c>
      <c r="C37" s="9">
        <v>159</v>
      </c>
      <c r="D37" s="9">
        <v>120</v>
      </c>
      <c r="E37" s="9">
        <v>0</v>
      </c>
      <c r="F37" s="9">
        <v>0</v>
      </c>
      <c r="G37" s="9">
        <f t="shared" si="0"/>
        <v>279</v>
      </c>
      <c r="H37" s="9">
        <v>159</v>
      </c>
      <c r="I37" s="9">
        <v>120</v>
      </c>
      <c r="J37" s="9">
        <v>0</v>
      </c>
      <c r="K37" s="9">
        <v>0</v>
      </c>
      <c r="L37" s="9">
        <f t="shared" si="1"/>
        <v>279</v>
      </c>
      <c r="M37" s="9"/>
      <c r="N37" s="9"/>
    </row>
    <row r="38" spans="1:14" ht="15">
      <c r="A38" s="346">
        <v>28</v>
      </c>
      <c r="B38" s="347" t="s">
        <v>913</v>
      </c>
      <c r="C38" s="9">
        <v>127</v>
      </c>
      <c r="D38" s="9">
        <v>204</v>
      </c>
      <c r="E38" s="9">
        <v>0</v>
      </c>
      <c r="F38" s="9">
        <v>0</v>
      </c>
      <c r="G38" s="9">
        <f t="shared" si="0"/>
        <v>331</v>
      </c>
      <c r="H38" s="9">
        <v>127</v>
      </c>
      <c r="I38" s="9">
        <v>204</v>
      </c>
      <c r="J38" s="9">
        <v>0</v>
      </c>
      <c r="K38" s="9">
        <v>0</v>
      </c>
      <c r="L38" s="9">
        <f t="shared" si="1"/>
        <v>331</v>
      </c>
      <c r="M38" s="9"/>
      <c r="N38" s="9"/>
    </row>
    <row r="39" spans="1:14" ht="15">
      <c r="A39" s="346">
        <v>29</v>
      </c>
      <c r="B39" s="347" t="s">
        <v>914</v>
      </c>
      <c r="C39" s="9">
        <v>162</v>
      </c>
      <c r="D39" s="9">
        <v>137</v>
      </c>
      <c r="E39" s="9">
        <v>0</v>
      </c>
      <c r="F39" s="9">
        <v>0</v>
      </c>
      <c r="G39" s="9">
        <f t="shared" si="0"/>
        <v>299</v>
      </c>
      <c r="H39" s="9">
        <v>162</v>
      </c>
      <c r="I39" s="9">
        <v>137</v>
      </c>
      <c r="J39" s="9">
        <v>0</v>
      </c>
      <c r="K39" s="9">
        <v>0</v>
      </c>
      <c r="L39" s="9">
        <f t="shared" si="1"/>
        <v>299</v>
      </c>
      <c r="M39" s="9"/>
      <c r="N39" s="9"/>
    </row>
    <row r="40" spans="1:14" ht="15">
      <c r="A40" s="346">
        <v>30</v>
      </c>
      <c r="B40" s="347" t="s">
        <v>915</v>
      </c>
      <c r="C40" s="9">
        <v>173</v>
      </c>
      <c r="D40" s="9">
        <v>89</v>
      </c>
      <c r="E40" s="9">
        <v>8</v>
      </c>
      <c r="F40" s="9">
        <v>0</v>
      </c>
      <c r="G40" s="9">
        <f t="shared" si="0"/>
        <v>270</v>
      </c>
      <c r="H40" s="9">
        <v>173</v>
      </c>
      <c r="I40" s="9">
        <v>89</v>
      </c>
      <c r="J40" s="9">
        <v>8</v>
      </c>
      <c r="K40" s="9">
        <v>0</v>
      </c>
      <c r="L40" s="9">
        <f t="shared" si="1"/>
        <v>270</v>
      </c>
      <c r="M40" s="9"/>
      <c r="N40" s="9"/>
    </row>
    <row r="41" spans="1:14" ht="15">
      <c r="A41" s="346">
        <v>31</v>
      </c>
      <c r="B41" s="347" t="s">
        <v>916</v>
      </c>
      <c r="C41" s="9">
        <v>277</v>
      </c>
      <c r="D41" s="9">
        <v>115</v>
      </c>
      <c r="E41" s="9">
        <v>0</v>
      </c>
      <c r="F41" s="9">
        <v>0</v>
      </c>
      <c r="G41" s="9">
        <f t="shared" si="0"/>
        <v>392</v>
      </c>
      <c r="H41" s="9">
        <v>277</v>
      </c>
      <c r="I41" s="9">
        <v>115</v>
      </c>
      <c r="J41" s="9">
        <v>0</v>
      </c>
      <c r="K41" s="9">
        <v>0</v>
      </c>
      <c r="L41" s="9">
        <f t="shared" si="1"/>
        <v>392</v>
      </c>
      <c r="M41" s="9"/>
      <c r="N41" s="9"/>
    </row>
    <row r="42" spans="1:14" ht="15">
      <c r="A42" s="346">
        <v>32</v>
      </c>
      <c r="B42" s="347" t="s">
        <v>917</v>
      </c>
      <c r="C42" s="9">
        <v>144</v>
      </c>
      <c r="D42" s="9">
        <v>33</v>
      </c>
      <c r="E42" s="9">
        <v>0</v>
      </c>
      <c r="F42" s="9">
        <v>0</v>
      </c>
      <c r="G42" s="9">
        <f t="shared" si="0"/>
        <v>177</v>
      </c>
      <c r="H42" s="9">
        <v>144</v>
      </c>
      <c r="I42" s="9">
        <v>33</v>
      </c>
      <c r="J42" s="9">
        <v>0</v>
      </c>
      <c r="K42" s="9">
        <v>0</v>
      </c>
      <c r="L42" s="9">
        <f t="shared" si="1"/>
        <v>177</v>
      </c>
      <c r="M42" s="9"/>
      <c r="N42" s="9"/>
    </row>
    <row r="43" spans="1:14" ht="15">
      <c r="A43" s="346">
        <v>33</v>
      </c>
      <c r="B43" s="347" t="s">
        <v>918</v>
      </c>
      <c r="C43" s="9">
        <v>176</v>
      </c>
      <c r="D43" s="9">
        <v>33</v>
      </c>
      <c r="E43" s="9">
        <v>9</v>
      </c>
      <c r="F43" s="9">
        <v>0</v>
      </c>
      <c r="G43" s="9">
        <f t="shared" si="0"/>
        <v>218</v>
      </c>
      <c r="H43" s="9">
        <v>176</v>
      </c>
      <c r="I43" s="9">
        <v>33</v>
      </c>
      <c r="J43" s="9">
        <v>9</v>
      </c>
      <c r="K43" s="9">
        <v>0</v>
      </c>
      <c r="L43" s="9">
        <f t="shared" si="1"/>
        <v>218</v>
      </c>
      <c r="M43" s="9"/>
      <c r="N43" s="9"/>
    </row>
    <row r="44" spans="1:14" ht="15">
      <c r="A44" s="346">
        <v>34</v>
      </c>
      <c r="B44" s="347" t="s">
        <v>919</v>
      </c>
      <c r="C44" s="9">
        <v>121</v>
      </c>
      <c r="D44" s="9">
        <v>17</v>
      </c>
      <c r="E44" s="9">
        <v>0</v>
      </c>
      <c r="F44" s="9">
        <v>0</v>
      </c>
      <c r="G44" s="9">
        <f>SUM(C44:F44)</f>
        <v>138</v>
      </c>
      <c r="H44" s="9">
        <v>121</v>
      </c>
      <c r="I44" s="9">
        <v>17</v>
      </c>
      <c r="J44" s="9">
        <v>0</v>
      </c>
      <c r="K44" s="9">
        <v>0</v>
      </c>
      <c r="L44" s="9">
        <f t="shared" si="1"/>
        <v>138</v>
      </c>
      <c r="M44" s="9"/>
      <c r="N44" s="9"/>
    </row>
    <row r="45" spans="1:14" ht="12.75">
      <c r="A45" s="3" t="s">
        <v>19</v>
      </c>
      <c r="B45" s="9"/>
      <c r="C45" s="9">
        <f>SUM(C11:C44)</f>
        <v>4588</v>
      </c>
      <c r="D45" s="9">
        <f aca="true" t="shared" si="2" ref="D45:L45">SUM(D11:D44)</f>
        <v>3772</v>
      </c>
      <c r="E45" s="9">
        <f t="shared" si="2"/>
        <v>21</v>
      </c>
      <c r="F45" s="9">
        <f t="shared" si="2"/>
        <v>1</v>
      </c>
      <c r="G45" s="9">
        <f t="shared" si="2"/>
        <v>8382</v>
      </c>
      <c r="H45" s="9">
        <f t="shared" si="2"/>
        <v>4588</v>
      </c>
      <c r="I45" s="9">
        <f t="shared" si="2"/>
        <v>3772</v>
      </c>
      <c r="J45" s="9">
        <f t="shared" si="2"/>
        <v>21</v>
      </c>
      <c r="K45" s="9">
        <f t="shared" si="2"/>
        <v>1</v>
      </c>
      <c r="L45" s="9">
        <f t="shared" si="2"/>
        <v>8382</v>
      </c>
      <c r="M45" s="9"/>
      <c r="N45" s="9"/>
    </row>
    <row r="46" spans="1:14" ht="12.75">
      <c r="A46" s="12"/>
      <c r="B46" s="13"/>
      <c r="C46" s="13"/>
      <c r="D46" s="13"/>
      <c r="E46" s="13"/>
      <c r="F46" s="13"/>
      <c r="G46" s="13"/>
      <c r="H46" s="13"/>
      <c r="I46" s="13"/>
      <c r="J46" s="13"/>
      <c r="K46" s="13"/>
      <c r="L46" s="13"/>
      <c r="M46" s="13"/>
      <c r="N46" s="13"/>
    </row>
    <row r="47" ht="12.75">
      <c r="A47" s="11" t="s">
        <v>8</v>
      </c>
    </row>
    <row r="48" ht="12.75">
      <c r="A48" t="s">
        <v>9</v>
      </c>
    </row>
    <row r="49" spans="1:14" ht="12.75">
      <c r="A49" t="s">
        <v>10</v>
      </c>
      <c r="K49" s="12" t="s">
        <v>11</v>
      </c>
      <c r="L49" s="12" t="s">
        <v>11</v>
      </c>
      <c r="M49" s="12"/>
      <c r="N49" s="12" t="s">
        <v>11</v>
      </c>
    </row>
    <row r="50" spans="1:12" ht="12.75">
      <c r="A50" s="16" t="s">
        <v>429</v>
      </c>
      <c r="J50" s="12"/>
      <c r="K50" s="12"/>
      <c r="L50" s="12"/>
    </row>
    <row r="51" spans="3:13" ht="12.75">
      <c r="C51" s="16" t="s">
        <v>430</v>
      </c>
      <c r="E51" s="13"/>
      <c r="F51" s="13"/>
      <c r="G51" s="13"/>
      <c r="H51" s="13"/>
      <c r="I51" s="13"/>
      <c r="J51" s="13"/>
      <c r="K51" s="13"/>
      <c r="L51" s="13"/>
      <c r="M51" s="13"/>
    </row>
    <row r="52" spans="5:14" ht="12.75">
      <c r="E52" s="13"/>
      <c r="F52" s="13"/>
      <c r="G52" s="13"/>
      <c r="H52" s="13"/>
      <c r="I52" s="13"/>
      <c r="J52" s="13"/>
      <c r="K52" s="13"/>
      <c r="L52" s="13"/>
      <c r="M52" s="13"/>
      <c r="N52" s="13"/>
    </row>
    <row r="53" spans="5:14" ht="12.75">
      <c r="E53" s="13"/>
      <c r="F53" s="13"/>
      <c r="G53" s="13"/>
      <c r="H53" s="13"/>
      <c r="I53" s="13"/>
      <c r="J53" s="13"/>
      <c r="K53" s="13"/>
      <c r="L53" s="13"/>
      <c r="M53" s="13"/>
      <c r="N53" s="13"/>
    </row>
    <row r="54" spans="1:15" ht="15" customHeight="1">
      <c r="A54" s="14" t="s">
        <v>12</v>
      </c>
      <c r="B54" s="14"/>
      <c r="C54" s="14"/>
      <c r="D54" s="14"/>
      <c r="E54" s="14"/>
      <c r="F54" s="14"/>
      <c r="G54" s="14"/>
      <c r="H54" s="695" t="s">
        <v>13</v>
      </c>
      <c r="I54" s="695"/>
      <c r="J54" s="695"/>
      <c r="K54" s="695"/>
      <c r="L54" s="695"/>
      <c r="M54" s="559"/>
      <c r="N54" s="559"/>
      <c r="O54" s="559"/>
    </row>
    <row r="55" spans="2:14" ht="15" customHeight="1">
      <c r="B55" s="559"/>
      <c r="C55" s="559"/>
      <c r="D55" s="559"/>
      <c r="E55" s="559"/>
      <c r="F55" s="559"/>
      <c r="G55" s="559"/>
      <c r="H55" s="695" t="s">
        <v>14</v>
      </c>
      <c r="I55" s="695"/>
      <c r="J55" s="695"/>
      <c r="K55" s="695"/>
      <c r="L55" s="695"/>
      <c r="M55" s="559"/>
      <c r="N55" s="559"/>
    </row>
    <row r="56" spans="2:14" ht="15.75" customHeight="1">
      <c r="B56" s="559"/>
      <c r="C56" s="559"/>
      <c r="D56" s="559"/>
      <c r="E56" s="559"/>
      <c r="F56" s="559"/>
      <c r="G56" s="559"/>
      <c r="H56" s="695" t="s">
        <v>20</v>
      </c>
      <c r="I56" s="695"/>
      <c r="J56" s="695"/>
      <c r="K56" s="695"/>
      <c r="L56" s="695"/>
      <c r="M56" s="559"/>
      <c r="N56" s="559"/>
    </row>
    <row r="57" spans="8:14" ht="12.75">
      <c r="H57" s="15"/>
      <c r="I57" s="15"/>
      <c r="J57" s="1" t="s">
        <v>85</v>
      </c>
      <c r="K57" s="1"/>
      <c r="L57" s="1"/>
      <c r="M57" s="36"/>
      <c r="N57" s="36"/>
    </row>
    <row r="58" spans="1:14" ht="12.75">
      <c r="A58" s="746"/>
      <c r="B58" s="746"/>
      <c r="C58" s="746"/>
      <c r="D58" s="746"/>
      <c r="E58" s="746"/>
      <c r="F58" s="746"/>
      <c r="G58" s="746"/>
      <c r="H58" s="746"/>
      <c r="I58" s="746"/>
      <c r="J58" s="746"/>
      <c r="K58" s="746"/>
      <c r="L58" s="746"/>
      <c r="M58" s="746"/>
      <c r="N58" s="746"/>
    </row>
  </sheetData>
  <sheetProtection/>
  <mergeCells count="16">
    <mergeCell ref="A7:B7"/>
    <mergeCell ref="D1:J1"/>
    <mergeCell ref="A2:N2"/>
    <mergeCell ref="A3:N3"/>
    <mergeCell ref="A5:N5"/>
    <mergeCell ref="L7:N7"/>
    <mergeCell ref="H54:L54"/>
    <mergeCell ref="H55:L55"/>
    <mergeCell ref="H56:L56"/>
    <mergeCell ref="A58:N58"/>
    <mergeCell ref="N8:N9"/>
    <mergeCell ref="A8:A9"/>
    <mergeCell ref="B8:B9"/>
    <mergeCell ref="C8:G8"/>
    <mergeCell ref="H8:L8"/>
    <mergeCell ref="M8:M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9" r:id="rId1"/>
</worksheet>
</file>

<file path=xl/worksheets/sheet11.xml><?xml version="1.0" encoding="utf-8"?>
<worksheet xmlns="http://schemas.openxmlformats.org/spreadsheetml/2006/main" xmlns:r="http://schemas.openxmlformats.org/officeDocument/2006/relationships">
  <sheetPr>
    <pageSetUpPr fitToPage="1"/>
  </sheetPr>
  <dimension ref="A1:X56"/>
  <sheetViews>
    <sheetView zoomScale="90" zoomScaleNormal="90" zoomScaleSheetLayoutView="80" zoomScalePageLayoutView="0" workbookViewId="0" topLeftCell="A32">
      <selection activeCell="L45" sqref="L45"/>
    </sheetView>
  </sheetViews>
  <sheetFormatPr defaultColWidth="9.140625" defaultRowHeight="12.75"/>
  <cols>
    <col min="1" max="1" width="7.140625" style="16" customWidth="1"/>
    <col min="2" max="2" width="24.140625" style="16" customWidth="1"/>
    <col min="3" max="3" width="10.28125" style="16" customWidth="1"/>
    <col min="4" max="4" width="9.28125" style="16" customWidth="1"/>
    <col min="5" max="6" width="9.140625" style="16" customWidth="1"/>
    <col min="7" max="7" width="11.7109375" style="16" customWidth="1"/>
    <col min="8" max="8" width="11.00390625" style="16" customWidth="1"/>
    <col min="9" max="9" width="9.7109375" style="16" customWidth="1"/>
    <col min="10" max="10" width="9.57421875" style="16" customWidth="1"/>
    <col min="11" max="11" width="11.7109375" style="16" customWidth="1"/>
    <col min="12" max="12" width="10.7109375" style="16" customWidth="1"/>
    <col min="13" max="13" width="12.00390625" style="16" customWidth="1"/>
    <col min="14" max="14" width="9.8515625" style="16" customWidth="1"/>
    <col min="15" max="15" width="8.8515625" style="16" customWidth="1"/>
    <col min="16" max="16" width="10.140625" style="16" customWidth="1"/>
    <col min="17" max="17" width="11.00390625" style="16" customWidth="1"/>
    <col min="18" max="24" width="0" style="16" hidden="1" customWidth="1"/>
    <col min="25" max="16384" width="9.140625" style="16" customWidth="1"/>
  </cols>
  <sheetData>
    <row r="1" spans="15:17" ht="12.75" customHeight="1">
      <c r="O1" s="663" t="s">
        <v>61</v>
      </c>
      <c r="P1" s="663"/>
      <c r="Q1" s="663"/>
    </row>
    <row r="2" spans="1:17" ht="15">
      <c r="A2" s="749" t="s">
        <v>0</v>
      </c>
      <c r="B2" s="749"/>
      <c r="C2" s="749"/>
      <c r="D2" s="749"/>
      <c r="E2" s="749"/>
      <c r="F2" s="749"/>
      <c r="G2" s="749"/>
      <c r="H2" s="749"/>
      <c r="I2" s="749"/>
      <c r="J2" s="749"/>
      <c r="K2" s="749"/>
      <c r="L2" s="749"/>
      <c r="M2" s="749"/>
      <c r="N2" s="749"/>
      <c r="O2" s="749"/>
      <c r="P2" s="749"/>
      <c r="Q2" s="749"/>
    </row>
    <row r="3" spans="1:17" ht="20.25">
      <c r="A3" s="665" t="s">
        <v>704</v>
      </c>
      <c r="B3" s="665"/>
      <c r="C3" s="665"/>
      <c r="D3" s="665"/>
      <c r="E3" s="665"/>
      <c r="F3" s="665"/>
      <c r="G3" s="665"/>
      <c r="H3" s="665"/>
      <c r="I3" s="665"/>
      <c r="J3" s="665"/>
      <c r="K3" s="665"/>
      <c r="L3" s="665"/>
      <c r="M3" s="665"/>
      <c r="N3" s="665"/>
      <c r="O3" s="665"/>
      <c r="P3" s="665"/>
      <c r="Q3" s="665"/>
    </row>
    <row r="4" ht="11.25" customHeight="1"/>
    <row r="5" spans="1:17" ht="15.75" customHeight="1">
      <c r="A5" s="755" t="s">
        <v>748</v>
      </c>
      <c r="B5" s="755"/>
      <c r="C5" s="755"/>
      <c r="D5" s="755"/>
      <c r="E5" s="755"/>
      <c r="F5" s="755"/>
      <c r="G5" s="755"/>
      <c r="H5" s="755"/>
      <c r="I5" s="755"/>
      <c r="J5" s="755"/>
      <c r="K5" s="755"/>
      <c r="L5" s="755"/>
      <c r="M5" s="755"/>
      <c r="N5" s="755"/>
      <c r="O5" s="755"/>
      <c r="P5" s="755"/>
      <c r="Q5" s="755"/>
    </row>
    <row r="7" spans="1:17" ht="17.25" customHeight="1">
      <c r="A7" s="667" t="s">
        <v>1137</v>
      </c>
      <c r="B7" s="667"/>
      <c r="N7" s="754" t="s">
        <v>779</v>
      </c>
      <c r="O7" s="754"/>
      <c r="P7" s="754"/>
      <c r="Q7" s="754"/>
    </row>
    <row r="8" spans="1:17" ht="24" customHeight="1">
      <c r="A8" s="662" t="s">
        <v>2</v>
      </c>
      <c r="B8" s="662" t="s">
        <v>3</v>
      </c>
      <c r="C8" s="670" t="s">
        <v>786</v>
      </c>
      <c r="D8" s="670"/>
      <c r="E8" s="670"/>
      <c r="F8" s="670"/>
      <c r="G8" s="670"/>
      <c r="H8" s="750" t="s">
        <v>637</v>
      </c>
      <c r="I8" s="670"/>
      <c r="J8" s="670"/>
      <c r="K8" s="670"/>
      <c r="L8" s="670"/>
      <c r="M8" s="751" t="s">
        <v>113</v>
      </c>
      <c r="N8" s="752"/>
      <c r="O8" s="752"/>
      <c r="P8" s="752"/>
      <c r="Q8" s="753"/>
    </row>
    <row r="9" spans="1:18" s="15" customFormat="1" ht="60" customHeight="1">
      <c r="A9" s="662"/>
      <c r="B9" s="662"/>
      <c r="C9" s="5" t="s">
        <v>214</v>
      </c>
      <c r="D9" s="5" t="s">
        <v>215</v>
      </c>
      <c r="E9" s="5" t="s">
        <v>357</v>
      </c>
      <c r="F9" s="5" t="s">
        <v>221</v>
      </c>
      <c r="G9" s="5" t="s">
        <v>118</v>
      </c>
      <c r="H9" s="103" t="s">
        <v>214</v>
      </c>
      <c r="I9" s="5" t="s">
        <v>215</v>
      </c>
      <c r="J9" s="5" t="s">
        <v>357</v>
      </c>
      <c r="K9" s="7" t="s">
        <v>221</v>
      </c>
      <c r="L9" s="5" t="s">
        <v>360</v>
      </c>
      <c r="M9" s="5" t="s">
        <v>214</v>
      </c>
      <c r="N9" s="5" t="s">
        <v>215</v>
      </c>
      <c r="O9" s="5" t="s">
        <v>357</v>
      </c>
      <c r="P9" s="7" t="s">
        <v>221</v>
      </c>
      <c r="Q9" s="5" t="s">
        <v>120</v>
      </c>
      <c r="R9" s="31"/>
    </row>
    <row r="10" spans="1:17" s="67" customFormat="1" ht="12.75">
      <c r="A10" s="66">
        <v>1</v>
      </c>
      <c r="B10" s="66">
        <v>2</v>
      </c>
      <c r="C10" s="66">
        <v>3</v>
      </c>
      <c r="D10" s="66">
        <v>4</v>
      </c>
      <c r="E10" s="66">
        <v>5</v>
      </c>
      <c r="F10" s="66">
        <v>6</v>
      </c>
      <c r="G10" s="66">
        <v>7</v>
      </c>
      <c r="H10" s="66">
        <v>8</v>
      </c>
      <c r="I10" s="66">
        <v>9</v>
      </c>
      <c r="J10" s="66">
        <v>10</v>
      </c>
      <c r="K10" s="66">
        <v>11</v>
      </c>
      <c r="L10" s="66">
        <v>12</v>
      </c>
      <c r="M10" s="66">
        <v>13</v>
      </c>
      <c r="N10" s="66">
        <v>14</v>
      </c>
      <c r="O10" s="66">
        <v>15</v>
      </c>
      <c r="P10" s="66">
        <v>16</v>
      </c>
      <c r="Q10" s="66">
        <v>17</v>
      </c>
    </row>
    <row r="11" spans="1:22" ht="15">
      <c r="A11" s="346">
        <v>1</v>
      </c>
      <c r="B11" s="347" t="s">
        <v>886</v>
      </c>
      <c r="C11" s="20">
        <v>41026</v>
      </c>
      <c r="D11" s="20">
        <v>19395</v>
      </c>
      <c r="E11" s="20">
        <v>0</v>
      </c>
      <c r="F11" s="20">
        <v>0</v>
      </c>
      <c r="G11" s="20">
        <f>SUM(C11:F11)</f>
        <v>60421</v>
      </c>
      <c r="H11" s="29">
        <f>ROUND(M11/240,0)</f>
        <v>35688</v>
      </c>
      <c r="I11" s="29">
        <f>ROUND(N11/240,0)</f>
        <v>17357</v>
      </c>
      <c r="J11" s="29">
        <f>ROUND(O11/240,0)</f>
        <v>0</v>
      </c>
      <c r="K11" s="29">
        <f>ROUND(P11/240,0)</f>
        <v>0</v>
      </c>
      <c r="L11" s="20">
        <f>SUM(H11:K11)</f>
        <v>53045</v>
      </c>
      <c r="M11" s="20">
        <v>8565218</v>
      </c>
      <c r="N11" s="20">
        <v>4165589</v>
      </c>
      <c r="O11" s="20">
        <v>0</v>
      </c>
      <c r="P11" s="20">
        <v>0</v>
      </c>
      <c r="Q11" s="20">
        <f>SUM(M11:P11)</f>
        <v>12730807</v>
      </c>
      <c r="R11" s="16">
        <f>C11-H11</f>
        <v>5338</v>
      </c>
      <c r="S11" s="16">
        <f>D11-I11</f>
        <v>2038</v>
      </c>
      <c r="T11" s="16">
        <f>E11-J11</f>
        <v>0</v>
      </c>
      <c r="U11" s="16">
        <f>F11-K11</f>
        <v>0</v>
      </c>
      <c r="V11" s="16">
        <f>G11-L11</f>
        <v>7376</v>
      </c>
    </row>
    <row r="12" spans="1:22" ht="15">
      <c r="A12" s="346">
        <v>2</v>
      </c>
      <c r="B12" s="347" t="s">
        <v>887</v>
      </c>
      <c r="C12" s="20">
        <v>66224</v>
      </c>
      <c r="D12" s="20">
        <v>24341</v>
      </c>
      <c r="E12" s="20">
        <v>0</v>
      </c>
      <c r="F12" s="20">
        <v>78</v>
      </c>
      <c r="G12" s="20">
        <f aca="true" t="shared" si="0" ref="G12:G44">SUM(C12:F12)</f>
        <v>90643</v>
      </c>
      <c r="H12" s="29">
        <f aca="true" t="shared" si="1" ref="H12:H44">ROUND(M12/240,0)</f>
        <v>53520</v>
      </c>
      <c r="I12" s="29">
        <f aca="true" t="shared" si="2" ref="I12:I44">ROUND(N12/240,0)</f>
        <v>21392</v>
      </c>
      <c r="J12" s="29">
        <f aca="true" t="shared" si="3" ref="J12:J44">ROUND(O12/240,0)</f>
        <v>0</v>
      </c>
      <c r="K12" s="29">
        <f aca="true" t="shared" si="4" ref="K12:K44">ROUND(P12/240,0)</f>
        <v>27</v>
      </c>
      <c r="L12" s="20">
        <f aca="true" t="shared" si="5" ref="L12:L44">SUM(H12:K12)</f>
        <v>74939</v>
      </c>
      <c r="M12" s="20">
        <v>12844722</v>
      </c>
      <c r="N12" s="20">
        <v>5133967</v>
      </c>
      <c r="O12" s="20">
        <v>0</v>
      </c>
      <c r="P12" s="20">
        <v>6587</v>
      </c>
      <c r="Q12" s="20">
        <f aca="true" t="shared" si="6" ref="Q12:Q44">SUM(M12:P12)</f>
        <v>17985276</v>
      </c>
      <c r="R12" s="16">
        <f aca="true" t="shared" si="7" ref="R12:R44">C12-H12</f>
        <v>12704</v>
      </c>
      <c r="S12" s="16">
        <f aca="true" t="shared" si="8" ref="S12:S44">D12-I12</f>
        <v>2949</v>
      </c>
      <c r="T12" s="16">
        <f aca="true" t="shared" si="9" ref="T12:T44">E12-J12</f>
        <v>0</v>
      </c>
      <c r="U12" s="16">
        <f aca="true" t="shared" si="10" ref="U12:U44">F12-K12</f>
        <v>51</v>
      </c>
      <c r="V12" s="16">
        <f aca="true" t="shared" si="11" ref="V12:V44">G12-L12</f>
        <v>15704</v>
      </c>
    </row>
    <row r="13" spans="1:24" ht="15">
      <c r="A13" s="346">
        <v>3</v>
      </c>
      <c r="B13" s="347" t="s">
        <v>888</v>
      </c>
      <c r="C13" s="20">
        <v>77064</v>
      </c>
      <c r="D13" s="20">
        <v>7619</v>
      </c>
      <c r="E13" s="20">
        <v>0</v>
      </c>
      <c r="F13" s="20">
        <v>0</v>
      </c>
      <c r="G13" s="20">
        <f t="shared" si="0"/>
        <v>84683</v>
      </c>
      <c r="H13" s="29">
        <v>66523</v>
      </c>
      <c r="I13" s="29">
        <v>7619</v>
      </c>
      <c r="J13" s="29">
        <f t="shared" si="3"/>
        <v>0</v>
      </c>
      <c r="K13" s="29">
        <f t="shared" si="4"/>
        <v>0</v>
      </c>
      <c r="L13" s="20">
        <f t="shared" si="5"/>
        <v>74142</v>
      </c>
      <c r="M13" s="20">
        <f>H13*240</f>
        <v>15965520</v>
      </c>
      <c r="N13" s="20">
        <f>I13*240</f>
        <v>1828560</v>
      </c>
      <c r="O13" s="20">
        <v>0</v>
      </c>
      <c r="P13" s="20">
        <v>0</v>
      </c>
      <c r="Q13" s="20">
        <f t="shared" si="6"/>
        <v>17794080</v>
      </c>
      <c r="R13" s="16">
        <f t="shared" si="7"/>
        <v>10541</v>
      </c>
      <c r="S13" s="16">
        <f t="shared" si="8"/>
        <v>0</v>
      </c>
      <c r="T13" s="16">
        <f t="shared" si="9"/>
        <v>0</v>
      </c>
      <c r="U13" s="16">
        <f t="shared" si="10"/>
        <v>0</v>
      </c>
      <c r="V13" s="16">
        <f t="shared" si="11"/>
        <v>10541</v>
      </c>
      <c r="W13" s="536">
        <f>I13-2996</f>
        <v>4623</v>
      </c>
      <c r="X13" s="536">
        <f>H13+2996</f>
        <v>69519</v>
      </c>
    </row>
    <row r="14" spans="1:22" ht="15">
      <c r="A14" s="346">
        <v>4</v>
      </c>
      <c r="B14" s="347" t="s">
        <v>889</v>
      </c>
      <c r="C14" s="20">
        <v>77343</v>
      </c>
      <c r="D14" s="20">
        <v>16758</v>
      </c>
      <c r="E14" s="20">
        <v>0</v>
      </c>
      <c r="F14" s="20">
        <v>0</v>
      </c>
      <c r="G14" s="20">
        <f t="shared" si="0"/>
        <v>94101</v>
      </c>
      <c r="H14" s="29">
        <f t="shared" si="1"/>
        <v>67892</v>
      </c>
      <c r="I14" s="29">
        <f t="shared" si="2"/>
        <v>12651</v>
      </c>
      <c r="J14" s="29">
        <f t="shared" si="3"/>
        <v>0</v>
      </c>
      <c r="K14" s="29">
        <f t="shared" si="4"/>
        <v>0</v>
      </c>
      <c r="L14" s="20">
        <f t="shared" si="5"/>
        <v>80543</v>
      </c>
      <c r="M14" s="20">
        <v>16293971</v>
      </c>
      <c r="N14" s="20">
        <v>3036284</v>
      </c>
      <c r="O14" s="20">
        <v>0</v>
      </c>
      <c r="P14" s="20">
        <v>0</v>
      </c>
      <c r="Q14" s="20">
        <f t="shared" si="6"/>
        <v>19330255</v>
      </c>
      <c r="R14" s="16">
        <f t="shared" si="7"/>
        <v>9451</v>
      </c>
      <c r="S14" s="16">
        <f t="shared" si="8"/>
        <v>4107</v>
      </c>
      <c r="T14" s="16">
        <f t="shared" si="9"/>
        <v>0</v>
      </c>
      <c r="U14" s="16">
        <f t="shared" si="10"/>
        <v>0</v>
      </c>
      <c r="V14" s="16">
        <f t="shared" si="11"/>
        <v>13558</v>
      </c>
    </row>
    <row r="15" spans="1:22" ht="15">
      <c r="A15" s="346">
        <v>5</v>
      </c>
      <c r="B15" s="347" t="s">
        <v>890</v>
      </c>
      <c r="C15" s="20">
        <v>64723</v>
      </c>
      <c r="D15" s="20">
        <v>12485</v>
      </c>
      <c r="E15" s="20">
        <v>0</v>
      </c>
      <c r="F15" s="20">
        <v>0</v>
      </c>
      <c r="G15" s="20">
        <f t="shared" si="0"/>
        <v>77208</v>
      </c>
      <c r="H15" s="29">
        <f t="shared" si="1"/>
        <v>59103</v>
      </c>
      <c r="I15" s="29">
        <f t="shared" si="2"/>
        <v>10308</v>
      </c>
      <c r="J15" s="29">
        <f t="shared" si="3"/>
        <v>0</v>
      </c>
      <c r="K15" s="29">
        <f t="shared" si="4"/>
        <v>0</v>
      </c>
      <c r="L15" s="20">
        <f t="shared" si="5"/>
        <v>69411</v>
      </c>
      <c r="M15" s="20">
        <v>14184827</v>
      </c>
      <c r="N15" s="20">
        <v>2473885</v>
      </c>
      <c r="O15" s="20">
        <v>0</v>
      </c>
      <c r="P15" s="20">
        <v>0</v>
      </c>
      <c r="Q15" s="20">
        <f t="shared" si="6"/>
        <v>16658712</v>
      </c>
      <c r="R15" s="16">
        <f t="shared" si="7"/>
        <v>5620</v>
      </c>
      <c r="S15" s="16">
        <f t="shared" si="8"/>
        <v>2177</v>
      </c>
      <c r="T15" s="16">
        <f t="shared" si="9"/>
        <v>0</v>
      </c>
      <c r="U15" s="16">
        <f t="shared" si="10"/>
        <v>0</v>
      </c>
      <c r="V15" s="16">
        <f t="shared" si="11"/>
        <v>7797</v>
      </c>
    </row>
    <row r="16" spans="1:22" ht="15">
      <c r="A16" s="346">
        <v>6</v>
      </c>
      <c r="B16" s="347" t="s">
        <v>891</v>
      </c>
      <c r="C16" s="20">
        <v>29074</v>
      </c>
      <c r="D16" s="20">
        <v>1967</v>
      </c>
      <c r="E16" s="20">
        <v>0</v>
      </c>
      <c r="F16" s="20">
        <v>0</v>
      </c>
      <c r="G16" s="20">
        <f t="shared" si="0"/>
        <v>31041</v>
      </c>
      <c r="H16" s="29">
        <f t="shared" si="1"/>
        <v>28180</v>
      </c>
      <c r="I16" s="29">
        <f t="shared" si="2"/>
        <v>1154</v>
      </c>
      <c r="J16" s="29">
        <f t="shared" si="3"/>
        <v>0</v>
      </c>
      <c r="K16" s="29">
        <f t="shared" si="4"/>
        <v>0</v>
      </c>
      <c r="L16" s="20">
        <f t="shared" si="5"/>
        <v>29334</v>
      </c>
      <c r="M16" s="20">
        <v>6763190</v>
      </c>
      <c r="N16" s="20">
        <v>276904</v>
      </c>
      <c r="O16" s="20">
        <v>0</v>
      </c>
      <c r="P16" s="20">
        <v>0</v>
      </c>
      <c r="Q16" s="20">
        <f t="shared" si="6"/>
        <v>7040094</v>
      </c>
      <c r="R16" s="16">
        <f t="shared" si="7"/>
        <v>894</v>
      </c>
      <c r="S16" s="16">
        <f t="shared" si="8"/>
        <v>813</v>
      </c>
      <c r="T16" s="16">
        <f t="shared" si="9"/>
        <v>0</v>
      </c>
      <c r="U16" s="16">
        <f t="shared" si="10"/>
        <v>0</v>
      </c>
      <c r="V16" s="16">
        <f t="shared" si="11"/>
        <v>1707</v>
      </c>
    </row>
    <row r="17" spans="1:22" ht="15">
      <c r="A17" s="346">
        <v>7</v>
      </c>
      <c r="B17" s="347" t="s">
        <v>892</v>
      </c>
      <c r="C17" s="20">
        <v>31275</v>
      </c>
      <c r="D17" s="20">
        <v>3730</v>
      </c>
      <c r="E17" s="20">
        <v>0</v>
      </c>
      <c r="F17" s="20">
        <v>0</v>
      </c>
      <c r="G17" s="20">
        <f t="shared" si="0"/>
        <v>35005</v>
      </c>
      <c r="H17" s="29">
        <f t="shared" si="1"/>
        <v>29502</v>
      </c>
      <c r="I17" s="29">
        <f t="shared" si="2"/>
        <v>3308</v>
      </c>
      <c r="J17" s="29">
        <f t="shared" si="3"/>
        <v>0</v>
      </c>
      <c r="K17" s="29">
        <f t="shared" si="4"/>
        <v>0</v>
      </c>
      <c r="L17" s="20">
        <f t="shared" si="5"/>
        <v>32810</v>
      </c>
      <c r="M17" s="20">
        <v>7080428</v>
      </c>
      <c r="N17" s="20">
        <v>793876</v>
      </c>
      <c r="O17" s="20">
        <v>0</v>
      </c>
      <c r="P17" s="20">
        <v>0</v>
      </c>
      <c r="Q17" s="20">
        <f t="shared" si="6"/>
        <v>7874304</v>
      </c>
      <c r="R17" s="16">
        <f t="shared" si="7"/>
        <v>1773</v>
      </c>
      <c r="S17" s="16">
        <f t="shared" si="8"/>
        <v>422</v>
      </c>
      <c r="T17" s="16">
        <f t="shared" si="9"/>
        <v>0</v>
      </c>
      <c r="U17" s="16">
        <f t="shared" si="10"/>
        <v>0</v>
      </c>
      <c r="V17" s="16">
        <f t="shared" si="11"/>
        <v>2195</v>
      </c>
    </row>
    <row r="18" spans="1:22" ht="15">
      <c r="A18" s="346">
        <v>8</v>
      </c>
      <c r="B18" s="347" t="s">
        <v>893</v>
      </c>
      <c r="C18" s="20">
        <v>46877</v>
      </c>
      <c r="D18" s="20">
        <v>5851</v>
      </c>
      <c r="E18" s="20">
        <v>0</v>
      </c>
      <c r="F18" s="20">
        <v>0</v>
      </c>
      <c r="G18" s="20">
        <f t="shared" si="0"/>
        <v>52728</v>
      </c>
      <c r="H18" s="29">
        <f t="shared" si="1"/>
        <v>45988</v>
      </c>
      <c r="I18" s="29">
        <f t="shared" si="2"/>
        <v>5022</v>
      </c>
      <c r="J18" s="29">
        <f t="shared" si="3"/>
        <v>0</v>
      </c>
      <c r="K18" s="29">
        <f t="shared" si="4"/>
        <v>0</v>
      </c>
      <c r="L18" s="20">
        <f t="shared" si="5"/>
        <v>51010</v>
      </c>
      <c r="M18" s="20">
        <v>11037064</v>
      </c>
      <c r="N18" s="20">
        <v>1205386</v>
      </c>
      <c r="O18" s="20">
        <v>0</v>
      </c>
      <c r="P18" s="20">
        <v>0</v>
      </c>
      <c r="Q18" s="20">
        <f t="shared" si="6"/>
        <v>12242450</v>
      </c>
      <c r="R18" s="16">
        <f t="shared" si="7"/>
        <v>889</v>
      </c>
      <c r="S18" s="16">
        <f t="shared" si="8"/>
        <v>829</v>
      </c>
      <c r="T18" s="16">
        <f t="shared" si="9"/>
        <v>0</v>
      </c>
      <c r="U18" s="16">
        <f t="shared" si="10"/>
        <v>0</v>
      </c>
      <c r="V18" s="16">
        <f t="shared" si="11"/>
        <v>1718</v>
      </c>
    </row>
    <row r="19" spans="1:23" ht="15">
      <c r="A19" s="346">
        <v>9</v>
      </c>
      <c r="B19" s="347" t="s">
        <v>894</v>
      </c>
      <c r="C19" s="20">
        <v>38628</v>
      </c>
      <c r="D19" s="20">
        <v>5149</v>
      </c>
      <c r="E19" s="20">
        <v>0</v>
      </c>
      <c r="F19" s="20">
        <v>0</v>
      </c>
      <c r="G19" s="20">
        <f t="shared" si="0"/>
        <v>43777</v>
      </c>
      <c r="H19" s="29">
        <f t="shared" si="1"/>
        <v>39037</v>
      </c>
      <c r="I19" s="29">
        <f t="shared" si="2"/>
        <v>4718</v>
      </c>
      <c r="J19" s="29">
        <f t="shared" si="3"/>
        <v>0</v>
      </c>
      <c r="K19" s="29">
        <f t="shared" si="4"/>
        <v>0</v>
      </c>
      <c r="L19" s="20">
        <f t="shared" si="5"/>
        <v>43755</v>
      </c>
      <c r="M19" s="20">
        <v>9368829</v>
      </c>
      <c r="N19" s="20">
        <v>1132379</v>
      </c>
      <c r="O19" s="20">
        <v>0</v>
      </c>
      <c r="P19" s="20">
        <v>0</v>
      </c>
      <c r="Q19" s="20">
        <f t="shared" si="6"/>
        <v>10501208</v>
      </c>
      <c r="R19" s="16">
        <f t="shared" si="7"/>
        <v>-409</v>
      </c>
      <c r="S19" s="16">
        <f t="shared" si="8"/>
        <v>431</v>
      </c>
      <c r="T19" s="16">
        <f t="shared" si="9"/>
        <v>0</v>
      </c>
      <c r="U19" s="16">
        <f t="shared" si="10"/>
        <v>0</v>
      </c>
      <c r="V19" s="16">
        <f t="shared" si="11"/>
        <v>22</v>
      </c>
      <c r="W19" s="16">
        <v>415</v>
      </c>
    </row>
    <row r="20" spans="1:22" ht="15">
      <c r="A20" s="346">
        <v>10</v>
      </c>
      <c r="B20" s="347" t="s">
        <v>895</v>
      </c>
      <c r="C20" s="20">
        <v>54732</v>
      </c>
      <c r="D20" s="20">
        <v>5772</v>
      </c>
      <c r="E20" s="20">
        <v>0</v>
      </c>
      <c r="F20" s="20">
        <v>0</v>
      </c>
      <c r="G20" s="20">
        <f t="shared" si="0"/>
        <v>60504</v>
      </c>
      <c r="H20" s="29">
        <f t="shared" si="1"/>
        <v>51161</v>
      </c>
      <c r="I20" s="29">
        <f t="shared" si="2"/>
        <v>5137</v>
      </c>
      <c r="J20" s="29">
        <f t="shared" si="3"/>
        <v>0</v>
      </c>
      <c r="K20" s="29">
        <f t="shared" si="4"/>
        <v>0</v>
      </c>
      <c r="L20" s="20">
        <f t="shared" si="5"/>
        <v>56298</v>
      </c>
      <c r="M20" s="20">
        <v>12278638</v>
      </c>
      <c r="N20" s="20">
        <v>1232946</v>
      </c>
      <c r="O20" s="20">
        <v>0</v>
      </c>
      <c r="P20" s="20">
        <v>0</v>
      </c>
      <c r="Q20" s="20">
        <f t="shared" si="6"/>
        <v>13511584</v>
      </c>
      <c r="R20" s="16">
        <f t="shared" si="7"/>
        <v>3571</v>
      </c>
      <c r="S20" s="16">
        <f t="shared" si="8"/>
        <v>635</v>
      </c>
      <c r="T20" s="16">
        <f t="shared" si="9"/>
        <v>0</v>
      </c>
      <c r="U20" s="16">
        <f t="shared" si="10"/>
        <v>0</v>
      </c>
      <c r="V20" s="16">
        <f t="shared" si="11"/>
        <v>4206</v>
      </c>
    </row>
    <row r="21" spans="1:22" ht="15">
      <c r="A21" s="346">
        <v>11</v>
      </c>
      <c r="B21" s="347" t="s">
        <v>896</v>
      </c>
      <c r="C21" s="20">
        <v>43787</v>
      </c>
      <c r="D21" s="20">
        <v>925</v>
      </c>
      <c r="E21" s="20">
        <v>0</v>
      </c>
      <c r="F21" s="20">
        <v>0</v>
      </c>
      <c r="G21" s="20">
        <f t="shared" si="0"/>
        <v>44712</v>
      </c>
      <c r="H21" s="29">
        <f t="shared" si="1"/>
        <v>41734</v>
      </c>
      <c r="I21" s="29">
        <f t="shared" si="2"/>
        <v>862</v>
      </c>
      <c r="J21" s="29">
        <f t="shared" si="3"/>
        <v>0</v>
      </c>
      <c r="K21" s="29">
        <f t="shared" si="4"/>
        <v>0</v>
      </c>
      <c r="L21" s="20">
        <f t="shared" si="5"/>
        <v>42596</v>
      </c>
      <c r="M21" s="20">
        <v>10016131</v>
      </c>
      <c r="N21" s="20">
        <v>206953</v>
      </c>
      <c r="O21" s="20">
        <v>0</v>
      </c>
      <c r="P21" s="20">
        <v>0</v>
      </c>
      <c r="Q21" s="20">
        <f t="shared" si="6"/>
        <v>10223084</v>
      </c>
      <c r="R21" s="16">
        <f t="shared" si="7"/>
        <v>2053</v>
      </c>
      <c r="S21" s="16">
        <f t="shared" si="8"/>
        <v>63</v>
      </c>
      <c r="T21" s="16">
        <f t="shared" si="9"/>
        <v>0</v>
      </c>
      <c r="U21" s="16">
        <f t="shared" si="10"/>
        <v>0</v>
      </c>
      <c r="V21" s="16">
        <f t="shared" si="11"/>
        <v>2116</v>
      </c>
    </row>
    <row r="22" spans="1:22" ht="15">
      <c r="A22" s="346">
        <v>12</v>
      </c>
      <c r="B22" s="347" t="s">
        <v>897</v>
      </c>
      <c r="C22" s="20">
        <v>84883</v>
      </c>
      <c r="D22" s="20">
        <v>18168</v>
      </c>
      <c r="E22" s="20">
        <v>0</v>
      </c>
      <c r="F22" s="20">
        <v>0</v>
      </c>
      <c r="G22" s="20">
        <f t="shared" si="0"/>
        <v>103051</v>
      </c>
      <c r="H22" s="29">
        <f t="shared" si="1"/>
        <v>82007</v>
      </c>
      <c r="I22" s="29">
        <f t="shared" si="2"/>
        <v>15899</v>
      </c>
      <c r="J22" s="29">
        <f t="shared" si="3"/>
        <v>0</v>
      </c>
      <c r="K22" s="29">
        <f t="shared" si="4"/>
        <v>0</v>
      </c>
      <c r="L22" s="20">
        <f t="shared" si="5"/>
        <v>97906</v>
      </c>
      <c r="M22" s="20">
        <v>19681751</v>
      </c>
      <c r="N22" s="20">
        <v>3815753</v>
      </c>
      <c r="O22" s="20">
        <v>0</v>
      </c>
      <c r="P22" s="20">
        <v>0</v>
      </c>
      <c r="Q22" s="20">
        <f t="shared" si="6"/>
        <v>23497504</v>
      </c>
      <c r="R22" s="16">
        <f t="shared" si="7"/>
        <v>2876</v>
      </c>
      <c r="S22" s="16">
        <f t="shared" si="8"/>
        <v>2269</v>
      </c>
      <c r="T22" s="16">
        <f t="shared" si="9"/>
        <v>0</v>
      </c>
      <c r="U22" s="16">
        <f t="shared" si="10"/>
        <v>0</v>
      </c>
      <c r="V22" s="16">
        <f t="shared" si="11"/>
        <v>5145</v>
      </c>
    </row>
    <row r="23" spans="1:22" ht="15">
      <c r="A23" s="346">
        <v>13</v>
      </c>
      <c r="B23" s="347" t="s">
        <v>898</v>
      </c>
      <c r="C23" s="20">
        <v>45455</v>
      </c>
      <c r="D23" s="20">
        <v>9232</v>
      </c>
      <c r="E23" s="20">
        <v>0</v>
      </c>
      <c r="F23" s="20">
        <v>0</v>
      </c>
      <c r="G23" s="20">
        <f t="shared" si="0"/>
        <v>54687</v>
      </c>
      <c r="H23" s="29">
        <f t="shared" si="1"/>
        <v>43636</v>
      </c>
      <c r="I23" s="29">
        <f t="shared" si="2"/>
        <v>8261</v>
      </c>
      <c r="J23" s="29">
        <f t="shared" si="3"/>
        <v>0</v>
      </c>
      <c r="K23" s="29">
        <f t="shared" si="4"/>
        <v>0</v>
      </c>
      <c r="L23" s="20">
        <f t="shared" si="5"/>
        <v>51897</v>
      </c>
      <c r="M23" s="20">
        <v>10472561</v>
      </c>
      <c r="N23" s="20">
        <v>1982655</v>
      </c>
      <c r="O23" s="20">
        <v>0</v>
      </c>
      <c r="P23" s="20">
        <v>0</v>
      </c>
      <c r="Q23" s="20">
        <f t="shared" si="6"/>
        <v>12455216</v>
      </c>
      <c r="R23" s="16">
        <f t="shared" si="7"/>
        <v>1819</v>
      </c>
      <c r="S23" s="16">
        <f t="shared" si="8"/>
        <v>971</v>
      </c>
      <c r="T23" s="16">
        <f t="shared" si="9"/>
        <v>0</v>
      </c>
      <c r="U23" s="16">
        <f t="shared" si="10"/>
        <v>0</v>
      </c>
      <c r="V23" s="16">
        <f t="shared" si="11"/>
        <v>2790</v>
      </c>
    </row>
    <row r="24" spans="1:22" ht="15">
      <c r="A24" s="346">
        <v>14</v>
      </c>
      <c r="B24" s="347" t="s">
        <v>899</v>
      </c>
      <c r="C24" s="20">
        <v>34714</v>
      </c>
      <c r="D24" s="20">
        <v>6006</v>
      </c>
      <c r="E24" s="20">
        <v>0</v>
      </c>
      <c r="F24" s="20">
        <v>0</v>
      </c>
      <c r="G24" s="20">
        <f t="shared" si="0"/>
        <v>40720</v>
      </c>
      <c r="H24" s="29">
        <f t="shared" si="1"/>
        <v>32573</v>
      </c>
      <c r="I24" s="29">
        <f t="shared" si="2"/>
        <v>5337</v>
      </c>
      <c r="J24" s="29">
        <f t="shared" si="3"/>
        <v>0</v>
      </c>
      <c r="K24" s="29">
        <f t="shared" si="4"/>
        <v>0</v>
      </c>
      <c r="L24" s="20">
        <f t="shared" si="5"/>
        <v>37910</v>
      </c>
      <c r="M24" s="20">
        <v>7817572</v>
      </c>
      <c r="N24" s="20">
        <v>1280918</v>
      </c>
      <c r="O24" s="20">
        <v>0</v>
      </c>
      <c r="P24" s="20">
        <v>0</v>
      </c>
      <c r="Q24" s="20">
        <f t="shared" si="6"/>
        <v>9098490</v>
      </c>
      <c r="R24" s="16">
        <f t="shared" si="7"/>
        <v>2141</v>
      </c>
      <c r="S24" s="16">
        <f t="shared" si="8"/>
        <v>669</v>
      </c>
      <c r="T24" s="16">
        <f t="shared" si="9"/>
        <v>0</v>
      </c>
      <c r="U24" s="16">
        <f t="shared" si="10"/>
        <v>0</v>
      </c>
      <c r="V24" s="16">
        <f t="shared" si="11"/>
        <v>2810</v>
      </c>
    </row>
    <row r="25" spans="1:22" ht="15">
      <c r="A25" s="346">
        <v>15</v>
      </c>
      <c r="B25" s="347" t="s">
        <v>900</v>
      </c>
      <c r="C25" s="20">
        <v>13359</v>
      </c>
      <c r="D25" s="20">
        <v>1963</v>
      </c>
      <c r="E25" s="20">
        <v>0</v>
      </c>
      <c r="F25" s="20">
        <v>0</v>
      </c>
      <c r="G25" s="20">
        <f t="shared" si="0"/>
        <v>15322</v>
      </c>
      <c r="H25" s="29">
        <f t="shared" si="1"/>
        <v>12858</v>
      </c>
      <c r="I25" s="29">
        <f t="shared" si="2"/>
        <v>780</v>
      </c>
      <c r="J25" s="29">
        <f t="shared" si="3"/>
        <v>0</v>
      </c>
      <c r="K25" s="29">
        <f t="shared" si="4"/>
        <v>0</v>
      </c>
      <c r="L25" s="20">
        <f t="shared" si="5"/>
        <v>13638</v>
      </c>
      <c r="M25" s="20">
        <v>3085955</v>
      </c>
      <c r="N25" s="20">
        <v>187196</v>
      </c>
      <c r="O25" s="20">
        <v>0</v>
      </c>
      <c r="P25" s="20">
        <v>0</v>
      </c>
      <c r="Q25" s="20">
        <f t="shared" si="6"/>
        <v>3273151</v>
      </c>
      <c r="R25" s="16">
        <f t="shared" si="7"/>
        <v>501</v>
      </c>
      <c r="S25" s="16">
        <f t="shared" si="8"/>
        <v>1183</v>
      </c>
      <c r="T25" s="16">
        <f t="shared" si="9"/>
        <v>0</v>
      </c>
      <c r="U25" s="16">
        <f t="shared" si="10"/>
        <v>0</v>
      </c>
      <c r="V25" s="16">
        <f t="shared" si="11"/>
        <v>1684</v>
      </c>
    </row>
    <row r="26" spans="1:22" ht="15">
      <c r="A26" s="346">
        <v>16</v>
      </c>
      <c r="B26" s="347" t="s">
        <v>901</v>
      </c>
      <c r="C26" s="20">
        <v>50627</v>
      </c>
      <c r="D26" s="20">
        <v>6008</v>
      </c>
      <c r="E26" s="20">
        <v>0</v>
      </c>
      <c r="F26" s="20">
        <v>0</v>
      </c>
      <c r="G26" s="20">
        <f t="shared" si="0"/>
        <v>56635</v>
      </c>
      <c r="H26" s="29">
        <f t="shared" si="1"/>
        <v>48505</v>
      </c>
      <c r="I26" s="29">
        <f t="shared" si="2"/>
        <v>5492</v>
      </c>
      <c r="J26" s="29">
        <f t="shared" si="3"/>
        <v>0</v>
      </c>
      <c r="K26" s="29">
        <f t="shared" si="4"/>
        <v>0</v>
      </c>
      <c r="L26" s="20">
        <f t="shared" si="5"/>
        <v>53997</v>
      </c>
      <c r="M26" s="20">
        <v>11641315</v>
      </c>
      <c r="N26" s="20">
        <v>1318132</v>
      </c>
      <c r="O26" s="20">
        <v>0</v>
      </c>
      <c r="P26" s="20">
        <v>0</v>
      </c>
      <c r="Q26" s="20">
        <f t="shared" si="6"/>
        <v>12959447</v>
      </c>
      <c r="R26" s="16">
        <f t="shared" si="7"/>
        <v>2122</v>
      </c>
      <c r="S26" s="16">
        <f t="shared" si="8"/>
        <v>516</v>
      </c>
      <c r="T26" s="16">
        <f t="shared" si="9"/>
        <v>0</v>
      </c>
      <c r="U26" s="16">
        <f t="shared" si="10"/>
        <v>0</v>
      </c>
      <c r="V26" s="16">
        <f t="shared" si="11"/>
        <v>2638</v>
      </c>
    </row>
    <row r="27" spans="1:22" ht="15">
      <c r="A27" s="346">
        <v>17</v>
      </c>
      <c r="B27" s="347" t="s">
        <v>902</v>
      </c>
      <c r="C27" s="20">
        <v>36354</v>
      </c>
      <c r="D27" s="20">
        <v>3891</v>
      </c>
      <c r="E27" s="20">
        <v>0</v>
      </c>
      <c r="F27" s="20">
        <v>0</v>
      </c>
      <c r="G27" s="20">
        <f t="shared" si="0"/>
        <v>40245</v>
      </c>
      <c r="H27" s="29">
        <f t="shared" si="1"/>
        <v>34288</v>
      </c>
      <c r="I27" s="29">
        <f t="shared" si="2"/>
        <v>3545</v>
      </c>
      <c r="J27" s="29">
        <f t="shared" si="3"/>
        <v>0</v>
      </c>
      <c r="K27" s="29">
        <f t="shared" si="4"/>
        <v>0</v>
      </c>
      <c r="L27" s="20">
        <f t="shared" si="5"/>
        <v>37833</v>
      </c>
      <c r="M27" s="20">
        <v>8229046</v>
      </c>
      <c r="N27" s="20">
        <v>850828</v>
      </c>
      <c r="O27" s="20">
        <v>0</v>
      </c>
      <c r="P27" s="20">
        <v>0</v>
      </c>
      <c r="Q27" s="20">
        <f t="shared" si="6"/>
        <v>9079874</v>
      </c>
      <c r="R27" s="16">
        <f t="shared" si="7"/>
        <v>2066</v>
      </c>
      <c r="S27" s="16">
        <f t="shared" si="8"/>
        <v>346</v>
      </c>
      <c r="T27" s="16">
        <f t="shared" si="9"/>
        <v>0</v>
      </c>
      <c r="U27" s="16">
        <f t="shared" si="10"/>
        <v>0</v>
      </c>
      <c r="V27" s="16">
        <f t="shared" si="11"/>
        <v>2412</v>
      </c>
    </row>
    <row r="28" spans="1:22" ht="15">
      <c r="A28" s="348">
        <v>18</v>
      </c>
      <c r="B28" s="349" t="s">
        <v>903</v>
      </c>
      <c r="C28" s="20">
        <v>46505</v>
      </c>
      <c r="D28" s="20">
        <v>20617</v>
      </c>
      <c r="E28" s="20">
        <v>0</v>
      </c>
      <c r="F28" s="20">
        <v>0</v>
      </c>
      <c r="G28" s="20">
        <f t="shared" si="0"/>
        <v>67122</v>
      </c>
      <c r="H28" s="29">
        <f t="shared" si="1"/>
        <v>42169</v>
      </c>
      <c r="I28" s="29">
        <f t="shared" si="2"/>
        <v>17922</v>
      </c>
      <c r="J28" s="29">
        <f t="shared" si="3"/>
        <v>0</v>
      </c>
      <c r="K28" s="29">
        <f t="shared" si="4"/>
        <v>0</v>
      </c>
      <c r="L28" s="20">
        <f t="shared" si="5"/>
        <v>60091</v>
      </c>
      <c r="M28" s="20">
        <v>10120468</v>
      </c>
      <c r="N28" s="20">
        <v>4301396</v>
      </c>
      <c r="O28" s="20">
        <v>0</v>
      </c>
      <c r="P28" s="20">
        <v>0</v>
      </c>
      <c r="Q28" s="20">
        <f t="shared" si="6"/>
        <v>14421864</v>
      </c>
      <c r="R28" s="16">
        <f t="shared" si="7"/>
        <v>4336</v>
      </c>
      <c r="S28" s="16">
        <f t="shared" si="8"/>
        <v>2695</v>
      </c>
      <c r="T28" s="16">
        <f t="shared" si="9"/>
        <v>0</v>
      </c>
      <c r="U28" s="16">
        <f t="shared" si="10"/>
        <v>0</v>
      </c>
      <c r="V28" s="16">
        <f t="shared" si="11"/>
        <v>7031</v>
      </c>
    </row>
    <row r="29" spans="1:22" ht="15">
      <c r="A29" s="346">
        <v>19</v>
      </c>
      <c r="B29" s="347" t="s">
        <v>904</v>
      </c>
      <c r="C29" s="20">
        <v>25956</v>
      </c>
      <c r="D29" s="20">
        <v>10970</v>
      </c>
      <c r="E29" s="20">
        <v>0</v>
      </c>
      <c r="F29" s="20">
        <v>0</v>
      </c>
      <c r="G29" s="20">
        <f t="shared" si="0"/>
        <v>36926</v>
      </c>
      <c r="H29" s="29">
        <f t="shared" si="1"/>
        <v>23486</v>
      </c>
      <c r="I29" s="29">
        <f t="shared" si="2"/>
        <v>9988</v>
      </c>
      <c r="J29" s="29">
        <f t="shared" si="3"/>
        <v>0</v>
      </c>
      <c r="K29" s="29">
        <f t="shared" si="4"/>
        <v>0</v>
      </c>
      <c r="L29" s="20">
        <f t="shared" si="5"/>
        <v>33474</v>
      </c>
      <c r="M29" s="20">
        <v>5636728</v>
      </c>
      <c r="N29" s="20">
        <v>2397179</v>
      </c>
      <c r="O29" s="20">
        <v>0</v>
      </c>
      <c r="P29" s="20">
        <v>0</v>
      </c>
      <c r="Q29" s="20">
        <f t="shared" si="6"/>
        <v>8033907</v>
      </c>
      <c r="R29" s="16">
        <f t="shared" si="7"/>
        <v>2470</v>
      </c>
      <c r="S29" s="16">
        <f t="shared" si="8"/>
        <v>982</v>
      </c>
      <c r="T29" s="16">
        <f t="shared" si="9"/>
        <v>0</v>
      </c>
      <c r="U29" s="16">
        <f t="shared" si="10"/>
        <v>0</v>
      </c>
      <c r="V29" s="16">
        <f t="shared" si="11"/>
        <v>3452</v>
      </c>
    </row>
    <row r="30" spans="1:22" ht="15">
      <c r="A30" s="348">
        <v>20</v>
      </c>
      <c r="B30" s="349" t="s">
        <v>905</v>
      </c>
      <c r="C30" s="20">
        <v>80888</v>
      </c>
      <c r="D30" s="20">
        <v>15664</v>
      </c>
      <c r="E30" s="20">
        <v>0</v>
      </c>
      <c r="F30" s="20">
        <v>0</v>
      </c>
      <c r="G30" s="20">
        <f t="shared" si="0"/>
        <v>96552</v>
      </c>
      <c r="H30" s="29">
        <f t="shared" si="1"/>
        <v>76386</v>
      </c>
      <c r="I30" s="29">
        <f t="shared" si="2"/>
        <v>12898</v>
      </c>
      <c r="J30" s="29">
        <f t="shared" si="3"/>
        <v>0</v>
      </c>
      <c r="K30" s="29">
        <f t="shared" si="4"/>
        <v>0</v>
      </c>
      <c r="L30" s="20">
        <f t="shared" si="5"/>
        <v>89284</v>
      </c>
      <c r="M30" s="20">
        <v>18332650</v>
      </c>
      <c r="N30" s="20">
        <v>3095518</v>
      </c>
      <c r="O30" s="20">
        <v>0</v>
      </c>
      <c r="P30" s="20">
        <v>0</v>
      </c>
      <c r="Q30" s="20">
        <f t="shared" si="6"/>
        <v>21428168</v>
      </c>
      <c r="R30" s="16">
        <f t="shared" si="7"/>
        <v>4502</v>
      </c>
      <c r="S30" s="16">
        <f t="shared" si="8"/>
        <v>2766</v>
      </c>
      <c r="T30" s="16">
        <f t="shared" si="9"/>
        <v>0</v>
      </c>
      <c r="U30" s="16">
        <f t="shared" si="10"/>
        <v>0</v>
      </c>
      <c r="V30" s="16">
        <f t="shared" si="11"/>
        <v>7268</v>
      </c>
    </row>
    <row r="31" spans="1:22" ht="15">
      <c r="A31" s="346">
        <v>21</v>
      </c>
      <c r="B31" s="347" t="s">
        <v>906</v>
      </c>
      <c r="C31" s="20">
        <v>27593</v>
      </c>
      <c r="D31" s="20">
        <v>1808</v>
      </c>
      <c r="E31" s="20">
        <v>0</v>
      </c>
      <c r="F31" s="20">
        <v>0</v>
      </c>
      <c r="G31" s="20">
        <f t="shared" si="0"/>
        <v>29401</v>
      </c>
      <c r="H31" s="29">
        <f t="shared" si="1"/>
        <v>25710</v>
      </c>
      <c r="I31" s="29">
        <f t="shared" si="2"/>
        <v>1618</v>
      </c>
      <c r="J31" s="29">
        <f t="shared" si="3"/>
        <v>0</v>
      </c>
      <c r="K31" s="29">
        <f t="shared" si="4"/>
        <v>0</v>
      </c>
      <c r="L31" s="20">
        <f t="shared" si="5"/>
        <v>27328</v>
      </c>
      <c r="M31" s="20">
        <v>6170431</v>
      </c>
      <c r="N31" s="20">
        <v>388364</v>
      </c>
      <c r="O31" s="20">
        <v>0</v>
      </c>
      <c r="P31" s="20">
        <v>0</v>
      </c>
      <c r="Q31" s="20">
        <f t="shared" si="6"/>
        <v>6558795</v>
      </c>
      <c r="R31" s="16">
        <f t="shared" si="7"/>
        <v>1883</v>
      </c>
      <c r="S31" s="16">
        <f t="shared" si="8"/>
        <v>190</v>
      </c>
      <c r="T31" s="16">
        <f t="shared" si="9"/>
        <v>0</v>
      </c>
      <c r="U31" s="16">
        <f t="shared" si="10"/>
        <v>0</v>
      </c>
      <c r="V31" s="16">
        <f t="shared" si="11"/>
        <v>2073</v>
      </c>
    </row>
    <row r="32" spans="1:22" ht="15">
      <c r="A32" s="346">
        <v>22</v>
      </c>
      <c r="B32" s="347" t="s">
        <v>907</v>
      </c>
      <c r="C32" s="20">
        <v>40411</v>
      </c>
      <c r="D32" s="20">
        <v>4768</v>
      </c>
      <c r="E32" s="20">
        <v>0</v>
      </c>
      <c r="F32" s="20">
        <v>0</v>
      </c>
      <c r="G32" s="20">
        <f t="shared" si="0"/>
        <v>45179</v>
      </c>
      <c r="H32" s="29">
        <f t="shared" si="1"/>
        <v>38543</v>
      </c>
      <c r="I32" s="29">
        <f t="shared" si="2"/>
        <v>4131</v>
      </c>
      <c r="J32" s="29">
        <f t="shared" si="3"/>
        <v>0</v>
      </c>
      <c r="K32" s="29">
        <f t="shared" si="4"/>
        <v>0</v>
      </c>
      <c r="L32" s="20">
        <f t="shared" si="5"/>
        <v>42674</v>
      </c>
      <c r="M32" s="20">
        <v>9250242</v>
      </c>
      <c r="N32" s="20">
        <v>991558</v>
      </c>
      <c r="O32" s="20">
        <v>0</v>
      </c>
      <c r="P32" s="20">
        <v>0</v>
      </c>
      <c r="Q32" s="20">
        <f t="shared" si="6"/>
        <v>10241800</v>
      </c>
      <c r="R32" s="16">
        <f t="shared" si="7"/>
        <v>1868</v>
      </c>
      <c r="S32" s="16">
        <f t="shared" si="8"/>
        <v>637</v>
      </c>
      <c r="T32" s="16">
        <f t="shared" si="9"/>
        <v>0</v>
      </c>
      <c r="U32" s="16">
        <f t="shared" si="10"/>
        <v>0</v>
      </c>
      <c r="V32" s="16">
        <f t="shared" si="11"/>
        <v>2505</v>
      </c>
    </row>
    <row r="33" spans="1:22" ht="15">
      <c r="A33" s="346">
        <v>23</v>
      </c>
      <c r="B33" s="347" t="s">
        <v>908</v>
      </c>
      <c r="C33" s="20">
        <v>90201</v>
      </c>
      <c r="D33" s="20">
        <v>9991</v>
      </c>
      <c r="E33" s="20">
        <v>0</v>
      </c>
      <c r="F33" s="20">
        <v>0</v>
      </c>
      <c r="G33" s="20">
        <f t="shared" si="0"/>
        <v>100192</v>
      </c>
      <c r="H33" s="29">
        <f t="shared" si="1"/>
        <v>83651</v>
      </c>
      <c r="I33" s="29">
        <f t="shared" si="2"/>
        <v>9399</v>
      </c>
      <c r="J33" s="29">
        <f t="shared" si="3"/>
        <v>0</v>
      </c>
      <c r="K33" s="29">
        <f t="shared" si="4"/>
        <v>0</v>
      </c>
      <c r="L33" s="20">
        <f t="shared" si="5"/>
        <v>93050</v>
      </c>
      <c r="M33" s="20">
        <v>20076305</v>
      </c>
      <c r="N33" s="20">
        <v>2255666</v>
      </c>
      <c r="O33" s="20">
        <v>0</v>
      </c>
      <c r="P33" s="20">
        <v>0</v>
      </c>
      <c r="Q33" s="20">
        <f t="shared" si="6"/>
        <v>22331971</v>
      </c>
      <c r="R33" s="16">
        <f t="shared" si="7"/>
        <v>6550</v>
      </c>
      <c r="S33" s="16">
        <f t="shared" si="8"/>
        <v>592</v>
      </c>
      <c r="T33" s="16">
        <f t="shared" si="9"/>
        <v>0</v>
      </c>
      <c r="U33" s="16">
        <f t="shared" si="10"/>
        <v>0</v>
      </c>
      <c r="V33" s="16">
        <f t="shared" si="11"/>
        <v>7142</v>
      </c>
    </row>
    <row r="34" spans="1:22" ht="15">
      <c r="A34" s="346">
        <v>24</v>
      </c>
      <c r="B34" s="347" t="s">
        <v>909</v>
      </c>
      <c r="C34" s="20">
        <v>59757</v>
      </c>
      <c r="D34" s="20">
        <v>8273</v>
      </c>
      <c r="E34" s="20">
        <v>0</v>
      </c>
      <c r="F34" s="20">
        <v>0</v>
      </c>
      <c r="G34" s="20">
        <f t="shared" si="0"/>
        <v>68030</v>
      </c>
      <c r="H34" s="29">
        <f t="shared" si="1"/>
        <v>57177</v>
      </c>
      <c r="I34" s="29">
        <f t="shared" si="2"/>
        <v>7013</v>
      </c>
      <c r="J34" s="29">
        <f t="shared" si="3"/>
        <v>0</v>
      </c>
      <c r="K34" s="29">
        <f t="shared" si="4"/>
        <v>0</v>
      </c>
      <c r="L34" s="20">
        <f t="shared" si="5"/>
        <v>64190</v>
      </c>
      <c r="M34" s="20">
        <v>13722567</v>
      </c>
      <c r="N34" s="20">
        <v>1683171</v>
      </c>
      <c r="O34" s="20">
        <v>0</v>
      </c>
      <c r="P34" s="20">
        <v>0</v>
      </c>
      <c r="Q34" s="20">
        <f t="shared" si="6"/>
        <v>15405738</v>
      </c>
      <c r="R34" s="16">
        <f t="shared" si="7"/>
        <v>2580</v>
      </c>
      <c r="S34" s="16">
        <f t="shared" si="8"/>
        <v>1260</v>
      </c>
      <c r="T34" s="16">
        <f t="shared" si="9"/>
        <v>0</v>
      </c>
      <c r="U34" s="16">
        <f t="shared" si="10"/>
        <v>0</v>
      </c>
      <c r="V34" s="16">
        <f t="shared" si="11"/>
        <v>3840</v>
      </c>
    </row>
    <row r="35" spans="1:22" ht="15">
      <c r="A35" s="346">
        <v>25</v>
      </c>
      <c r="B35" s="347" t="s">
        <v>910</v>
      </c>
      <c r="C35" s="20">
        <v>117539</v>
      </c>
      <c r="D35" s="20">
        <v>12815</v>
      </c>
      <c r="E35" s="20">
        <v>0</v>
      </c>
      <c r="F35" s="20">
        <v>0</v>
      </c>
      <c r="G35" s="20">
        <f t="shared" si="0"/>
        <v>130354</v>
      </c>
      <c r="H35" s="29">
        <f t="shared" si="1"/>
        <v>109963</v>
      </c>
      <c r="I35" s="29">
        <f t="shared" si="2"/>
        <v>11819</v>
      </c>
      <c r="J35" s="29">
        <f t="shared" si="3"/>
        <v>0</v>
      </c>
      <c r="K35" s="29">
        <f t="shared" si="4"/>
        <v>0</v>
      </c>
      <c r="L35" s="20">
        <f t="shared" si="5"/>
        <v>121782</v>
      </c>
      <c r="M35" s="20">
        <v>26391047</v>
      </c>
      <c r="N35" s="20">
        <v>2836479</v>
      </c>
      <c r="O35" s="20">
        <v>0</v>
      </c>
      <c r="P35" s="20">
        <v>0</v>
      </c>
      <c r="Q35" s="20">
        <f t="shared" si="6"/>
        <v>29227526</v>
      </c>
      <c r="R35" s="16">
        <f t="shared" si="7"/>
        <v>7576</v>
      </c>
      <c r="S35" s="16">
        <f t="shared" si="8"/>
        <v>996</v>
      </c>
      <c r="T35" s="16">
        <f t="shared" si="9"/>
        <v>0</v>
      </c>
      <c r="U35" s="16">
        <f t="shared" si="10"/>
        <v>0</v>
      </c>
      <c r="V35" s="16">
        <f t="shared" si="11"/>
        <v>8572</v>
      </c>
    </row>
    <row r="36" spans="1:22" ht="15">
      <c r="A36" s="346">
        <v>26</v>
      </c>
      <c r="B36" s="347" t="s">
        <v>911</v>
      </c>
      <c r="C36" s="20">
        <v>143102</v>
      </c>
      <c r="D36" s="20">
        <v>34026</v>
      </c>
      <c r="E36" s="20">
        <v>0</v>
      </c>
      <c r="F36" s="20">
        <v>0</v>
      </c>
      <c r="G36" s="20">
        <f t="shared" si="0"/>
        <v>177128</v>
      </c>
      <c r="H36" s="29">
        <f t="shared" si="1"/>
        <v>137329</v>
      </c>
      <c r="I36" s="29">
        <f t="shared" si="2"/>
        <v>30758</v>
      </c>
      <c r="J36" s="29">
        <f t="shared" si="3"/>
        <v>0</v>
      </c>
      <c r="K36" s="29">
        <f t="shared" si="4"/>
        <v>0</v>
      </c>
      <c r="L36" s="20">
        <f t="shared" si="5"/>
        <v>168087</v>
      </c>
      <c r="M36" s="20">
        <v>32959009</v>
      </c>
      <c r="N36" s="20">
        <v>7381855</v>
      </c>
      <c r="O36" s="20">
        <v>0</v>
      </c>
      <c r="P36" s="20">
        <v>0</v>
      </c>
      <c r="Q36" s="20">
        <f t="shared" si="6"/>
        <v>40340864</v>
      </c>
      <c r="R36" s="16">
        <f t="shared" si="7"/>
        <v>5773</v>
      </c>
      <c r="S36" s="16">
        <f t="shared" si="8"/>
        <v>3268</v>
      </c>
      <c r="T36" s="16">
        <f t="shared" si="9"/>
        <v>0</v>
      </c>
      <c r="U36" s="16">
        <f t="shared" si="10"/>
        <v>0</v>
      </c>
      <c r="V36" s="16">
        <f t="shared" si="11"/>
        <v>9041</v>
      </c>
    </row>
    <row r="37" spans="1:22" ht="15">
      <c r="A37" s="346">
        <v>27</v>
      </c>
      <c r="B37" s="347" t="s">
        <v>912</v>
      </c>
      <c r="C37" s="20">
        <v>114880</v>
      </c>
      <c r="D37" s="20">
        <v>21813</v>
      </c>
      <c r="E37" s="20">
        <v>0</v>
      </c>
      <c r="F37" s="20">
        <v>0</v>
      </c>
      <c r="G37" s="20">
        <f t="shared" si="0"/>
        <v>136693</v>
      </c>
      <c r="H37" s="29">
        <f t="shared" si="1"/>
        <v>111313</v>
      </c>
      <c r="I37" s="29">
        <f t="shared" si="2"/>
        <v>20302</v>
      </c>
      <c r="J37" s="29">
        <f t="shared" si="3"/>
        <v>0</v>
      </c>
      <c r="K37" s="29">
        <f t="shared" si="4"/>
        <v>0</v>
      </c>
      <c r="L37" s="20">
        <f t="shared" si="5"/>
        <v>131615</v>
      </c>
      <c r="M37" s="20">
        <v>26715118</v>
      </c>
      <c r="N37" s="20">
        <v>4872370</v>
      </c>
      <c r="O37" s="20">
        <v>0</v>
      </c>
      <c r="P37" s="20">
        <v>0</v>
      </c>
      <c r="Q37" s="20">
        <f t="shared" si="6"/>
        <v>31587488</v>
      </c>
      <c r="R37" s="16">
        <f t="shared" si="7"/>
        <v>3567</v>
      </c>
      <c r="S37" s="16">
        <f t="shared" si="8"/>
        <v>1511</v>
      </c>
      <c r="T37" s="16">
        <f t="shared" si="9"/>
        <v>0</v>
      </c>
      <c r="U37" s="16">
        <f t="shared" si="10"/>
        <v>0</v>
      </c>
      <c r="V37" s="16">
        <f t="shared" si="11"/>
        <v>5078</v>
      </c>
    </row>
    <row r="38" spans="1:22" ht="15">
      <c r="A38" s="346">
        <v>28</v>
      </c>
      <c r="B38" s="347" t="s">
        <v>913</v>
      </c>
      <c r="C38" s="20">
        <v>152802</v>
      </c>
      <c r="D38" s="20">
        <v>18517</v>
      </c>
      <c r="E38" s="20">
        <v>0</v>
      </c>
      <c r="F38" s="20">
        <v>0</v>
      </c>
      <c r="G38" s="20">
        <f t="shared" si="0"/>
        <v>171319</v>
      </c>
      <c r="H38" s="29">
        <f t="shared" si="1"/>
        <v>138797</v>
      </c>
      <c r="I38" s="29">
        <f t="shared" si="2"/>
        <v>15913</v>
      </c>
      <c r="J38" s="29">
        <f t="shared" si="3"/>
        <v>0</v>
      </c>
      <c r="K38" s="29">
        <f t="shared" si="4"/>
        <v>0</v>
      </c>
      <c r="L38" s="20">
        <f t="shared" si="5"/>
        <v>154710</v>
      </c>
      <c r="M38" s="20">
        <v>33311295</v>
      </c>
      <c r="N38" s="20">
        <v>3819193</v>
      </c>
      <c r="O38" s="20">
        <v>0</v>
      </c>
      <c r="P38" s="20">
        <v>0</v>
      </c>
      <c r="Q38" s="20">
        <f t="shared" si="6"/>
        <v>37130488</v>
      </c>
      <c r="R38" s="16">
        <f t="shared" si="7"/>
        <v>14005</v>
      </c>
      <c r="S38" s="16">
        <f t="shared" si="8"/>
        <v>2604</v>
      </c>
      <c r="T38" s="16">
        <f t="shared" si="9"/>
        <v>0</v>
      </c>
      <c r="U38" s="16">
        <f t="shared" si="10"/>
        <v>0</v>
      </c>
      <c r="V38" s="16">
        <f t="shared" si="11"/>
        <v>16609</v>
      </c>
    </row>
    <row r="39" spans="1:22" ht="15">
      <c r="A39" s="346">
        <v>29</v>
      </c>
      <c r="B39" s="347" t="s">
        <v>914</v>
      </c>
      <c r="C39" s="20">
        <v>68395</v>
      </c>
      <c r="D39" s="20">
        <v>27458</v>
      </c>
      <c r="E39" s="20">
        <v>0</v>
      </c>
      <c r="F39" s="20">
        <v>1406</v>
      </c>
      <c r="G39" s="20">
        <f t="shared" si="0"/>
        <v>97259</v>
      </c>
      <c r="H39" s="29">
        <f t="shared" si="1"/>
        <v>67041</v>
      </c>
      <c r="I39" s="29">
        <f t="shared" si="2"/>
        <v>23103</v>
      </c>
      <c r="J39" s="29">
        <f t="shared" si="3"/>
        <v>0</v>
      </c>
      <c r="K39" s="29">
        <v>1406</v>
      </c>
      <c r="L39" s="20">
        <f t="shared" si="5"/>
        <v>91550</v>
      </c>
      <c r="M39" s="20">
        <v>16089721</v>
      </c>
      <c r="N39" s="20">
        <v>5544620</v>
      </c>
      <c r="O39" s="20">
        <v>0</v>
      </c>
      <c r="P39" s="20">
        <f>K39*240</f>
        <v>337440</v>
      </c>
      <c r="Q39" s="20">
        <f t="shared" si="6"/>
        <v>21971781</v>
      </c>
      <c r="R39" s="16">
        <f t="shared" si="7"/>
        <v>1354</v>
      </c>
      <c r="S39" s="16">
        <f t="shared" si="8"/>
        <v>4355</v>
      </c>
      <c r="T39" s="16">
        <f t="shared" si="9"/>
        <v>0</v>
      </c>
      <c r="U39" s="16">
        <f t="shared" si="10"/>
        <v>0</v>
      </c>
      <c r="V39" s="16">
        <f t="shared" si="11"/>
        <v>5709</v>
      </c>
    </row>
    <row r="40" spans="1:22" ht="15">
      <c r="A40" s="346">
        <v>30</v>
      </c>
      <c r="B40" s="347" t="s">
        <v>915</v>
      </c>
      <c r="C40" s="20">
        <v>137090</v>
      </c>
      <c r="D40" s="20">
        <v>13551</v>
      </c>
      <c r="E40" s="20">
        <v>0</v>
      </c>
      <c r="F40" s="20">
        <v>0</v>
      </c>
      <c r="G40" s="20">
        <f t="shared" si="0"/>
        <v>150641</v>
      </c>
      <c r="H40" s="29">
        <f t="shared" si="1"/>
        <v>121836</v>
      </c>
      <c r="I40" s="29">
        <f t="shared" si="2"/>
        <v>13634</v>
      </c>
      <c r="J40" s="29">
        <f t="shared" si="3"/>
        <v>0</v>
      </c>
      <c r="K40" s="29">
        <f t="shared" si="4"/>
        <v>0</v>
      </c>
      <c r="L40" s="20">
        <f t="shared" si="5"/>
        <v>135470</v>
      </c>
      <c r="M40" s="20">
        <v>29240745</v>
      </c>
      <c r="N40" s="20">
        <v>3272256</v>
      </c>
      <c r="O40" s="20">
        <v>0</v>
      </c>
      <c r="P40" s="20">
        <v>0</v>
      </c>
      <c r="Q40" s="20">
        <f t="shared" si="6"/>
        <v>32513001</v>
      </c>
      <c r="R40" s="16">
        <f t="shared" si="7"/>
        <v>15254</v>
      </c>
      <c r="S40" s="16">
        <f t="shared" si="8"/>
        <v>-83</v>
      </c>
      <c r="T40" s="16">
        <f t="shared" si="9"/>
        <v>0</v>
      </c>
      <c r="U40" s="16">
        <f t="shared" si="10"/>
        <v>0</v>
      </c>
      <c r="V40" s="16">
        <f t="shared" si="11"/>
        <v>15171</v>
      </c>
    </row>
    <row r="41" spans="1:22" ht="15">
      <c r="A41" s="346">
        <v>31</v>
      </c>
      <c r="B41" s="347" t="s">
        <v>916</v>
      </c>
      <c r="C41" s="20">
        <v>139739</v>
      </c>
      <c r="D41" s="20">
        <v>31812</v>
      </c>
      <c r="E41" s="20">
        <v>0</v>
      </c>
      <c r="F41" s="20">
        <v>0</v>
      </c>
      <c r="G41" s="20">
        <f t="shared" si="0"/>
        <v>171551</v>
      </c>
      <c r="H41" s="29">
        <f t="shared" si="1"/>
        <v>129734</v>
      </c>
      <c r="I41" s="29">
        <f t="shared" si="2"/>
        <v>28523</v>
      </c>
      <c r="J41" s="29">
        <f t="shared" si="3"/>
        <v>0</v>
      </c>
      <c r="K41" s="29">
        <f t="shared" si="4"/>
        <v>0</v>
      </c>
      <c r="L41" s="20">
        <f t="shared" si="5"/>
        <v>158257</v>
      </c>
      <c r="M41" s="20">
        <v>31136245</v>
      </c>
      <c r="N41" s="20">
        <v>6845483</v>
      </c>
      <c r="O41" s="20">
        <v>0</v>
      </c>
      <c r="P41" s="20">
        <v>0</v>
      </c>
      <c r="Q41" s="20">
        <f t="shared" si="6"/>
        <v>37981728</v>
      </c>
      <c r="R41" s="16">
        <f t="shared" si="7"/>
        <v>10005</v>
      </c>
      <c r="S41" s="16">
        <f t="shared" si="8"/>
        <v>3289</v>
      </c>
      <c r="T41" s="16">
        <f t="shared" si="9"/>
        <v>0</v>
      </c>
      <c r="U41" s="16">
        <f t="shared" si="10"/>
        <v>0</v>
      </c>
      <c r="V41" s="16">
        <f t="shared" si="11"/>
        <v>13294</v>
      </c>
    </row>
    <row r="42" spans="1:22" ht="15">
      <c r="A42" s="346">
        <v>32</v>
      </c>
      <c r="B42" s="347" t="s">
        <v>917</v>
      </c>
      <c r="C42" s="20">
        <v>102930</v>
      </c>
      <c r="D42" s="20">
        <v>6059</v>
      </c>
      <c r="E42" s="20">
        <v>0</v>
      </c>
      <c r="F42" s="20">
        <v>0</v>
      </c>
      <c r="G42" s="20">
        <f t="shared" si="0"/>
        <v>108989</v>
      </c>
      <c r="H42" s="29">
        <f t="shared" si="1"/>
        <v>86391</v>
      </c>
      <c r="I42" s="29">
        <f t="shared" si="2"/>
        <v>5220</v>
      </c>
      <c r="J42" s="29">
        <f t="shared" si="3"/>
        <v>0</v>
      </c>
      <c r="K42" s="29">
        <f t="shared" si="4"/>
        <v>0</v>
      </c>
      <c r="L42" s="20">
        <f t="shared" si="5"/>
        <v>91611</v>
      </c>
      <c r="M42" s="20">
        <v>20733917</v>
      </c>
      <c r="N42" s="20">
        <v>1252711</v>
      </c>
      <c r="O42" s="20">
        <v>0</v>
      </c>
      <c r="P42" s="20">
        <v>0</v>
      </c>
      <c r="Q42" s="20">
        <f t="shared" si="6"/>
        <v>21986628</v>
      </c>
      <c r="R42" s="16">
        <f t="shared" si="7"/>
        <v>16539</v>
      </c>
      <c r="S42" s="16">
        <f t="shared" si="8"/>
        <v>839</v>
      </c>
      <c r="T42" s="16">
        <f t="shared" si="9"/>
        <v>0</v>
      </c>
      <c r="U42" s="16">
        <f t="shared" si="10"/>
        <v>0</v>
      </c>
      <c r="V42" s="16">
        <f t="shared" si="11"/>
        <v>17378</v>
      </c>
    </row>
    <row r="43" spans="1:22" ht="15">
      <c r="A43" s="346">
        <v>33</v>
      </c>
      <c r="B43" s="347" t="s">
        <v>918</v>
      </c>
      <c r="C43" s="20">
        <v>139656</v>
      </c>
      <c r="D43" s="20">
        <v>9792</v>
      </c>
      <c r="E43" s="20">
        <v>0</v>
      </c>
      <c r="F43" s="20">
        <v>100</v>
      </c>
      <c r="G43" s="20">
        <f t="shared" si="0"/>
        <v>149548</v>
      </c>
      <c r="H43" s="29">
        <f t="shared" si="1"/>
        <v>134017</v>
      </c>
      <c r="I43" s="29">
        <f t="shared" si="2"/>
        <v>9332</v>
      </c>
      <c r="J43" s="29">
        <f t="shared" si="3"/>
        <v>0</v>
      </c>
      <c r="K43" s="29">
        <f t="shared" si="4"/>
        <v>68</v>
      </c>
      <c r="L43" s="20">
        <f t="shared" si="5"/>
        <v>143417</v>
      </c>
      <c r="M43" s="20">
        <v>32164047</v>
      </c>
      <c r="N43" s="20">
        <v>2239603</v>
      </c>
      <c r="O43" s="20">
        <v>0</v>
      </c>
      <c r="P43" s="20">
        <v>16307</v>
      </c>
      <c r="Q43" s="20">
        <f t="shared" si="6"/>
        <v>34419957</v>
      </c>
      <c r="R43" s="16">
        <f t="shared" si="7"/>
        <v>5639</v>
      </c>
      <c r="S43" s="16">
        <f t="shared" si="8"/>
        <v>460</v>
      </c>
      <c r="T43" s="16">
        <f t="shared" si="9"/>
        <v>0</v>
      </c>
      <c r="U43" s="16">
        <f t="shared" si="10"/>
        <v>32</v>
      </c>
      <c r="V43" s="16">
        <f t="shared" si="11"/>
        <v>6131</v>
      </c>
    </row>
    <row r="44" spans="1:22" ht="15">
      <c r="A44" s="346">
        <v>34</v>
      </c>
      <c r="B44" s="347" t="s">
        <v>919</v>
      </c>
      <c r="C44" s="20">
        <v>98326</v>
      </c>
      <c r="D44" s="20">
        <v>5068</v>
      </c>
      <c r="E44" s="20">
        <v>0</v>
      </c>
      <c r="F44" s="20">
        <v>82</v>
      </c>
      <c r="G44" s="20">
        <f t="shared" si="0"/>
        <v>103476</v>
      </c>
      <c r="H44" s="29">
        <f t="shared" si="1"/>
        <v>92481</v>
      </c>
      <c r="I44" s="29">
        <f t="shared" si="2"/>
        <v>4312</v>
      </c>
      <c r="J44" s="29">
        <f t="shared" si="3"/>
        <v>0</v>
      </c>
      <c r="K44" s="29">
        <f t="shared" si="4"/>
        <v>34</v>
      </c>
      <c r="L44" s="20">
        <f t="shared" si="5"/>
        <v>96827</v>
      </c>
      <c r="M44" s="20">
        <v>22195510</v>
      </c>
      <c r="N44" s="20">
        <v>1034867</v>
      </c>
      <c r="O44" s="20">
        <v>0</v>
      </c>
      <c r="P44" s="20">
        <v>8261</v>
      </c>
      <c r="Q44" s="20">
        <f t="shared" si="6"/>
        <v>23238638</v>
      </c>
      <c r="R44" s="16">
        <f t="shared" si="7"/>
        <v>5845</v>
      </c>
      <c r="S44" s="16">
        <f t="shared" si="8"/>
        <v>756</v>
      </c>
      <c r="T44" s="16">
        <f t="shared" si="9"/>
        <v>0</v>
      </c>
      <c r="U44" s="16">
        <f t="shared" si="10"/>
        <v>48</v>
      </c>
      <c r="V44" s="16">
        <f t="shared" si="11"/>
        <v>6649</v>
      </c>
    </row>
    <row r="45" spans="1:17" ht="12.75">
      <c r="A45" s="3" t="s">
        <v>19</v>
      </c>
      <c r="B45" s="9"/>
      <c r="C45" s="20">
        <f>SUM(C11:C44)</f>
        <v>2421915</v>
      </c>
      <c r="D45" s="20">
        <f aca="true" t="shared" si="12" ref="D45:O45">SUM(D11:D44)</f>
        <v>402262</v>
      </c>
      <c r="E45" s="20">
        <f t="shared" si="12"/>
        <v>0</v>
      </c>
      <c r="F45" s="20">
        <f t="shared" si="12"/>
        <v>1666</v>
      </c>
      <c r="G45" s="20">
        <f t="shared" si="12"/>
        <v>2825843</v>
      </c>
      <c r="H45" s="20">
        <f t="shared" si="12"/>
        <v>2248219</v>
      </c>
      <c r="I45" s="20">
        <f t="shared" si="12"/>
        <v>354727</v>
      </c>
      <c r="J45" s="20">
        <f t="shared" si="12"/>
        <v>0</v>
      </c>
      <c r="K45" s="20">
        <f t="shared" si="12"/>
        <v>1535</v>
      </c>
      <c r="L45" s="20">
        <f t="shared" si="12"/>
        <v>2604481</v>
      </c>
      <c r="M45" s="20">
        <f t="shared" si="12"/>
        <v>539572783</v>
      </c>
      <c r="N45" s="20">
        <f t="shared" si="12"/>
        <v>85134500</v>
      </c>
      <c r="O45" s="20">
        <f t="shared" si="12"/>
        <v>0</v>
      </c>
      <c r="P45" s="20">
        <f>SUM(P11:P44)</f>
        <v>368595</v>
      </c>
      <c r="Q45" s="20">
        <f>SUM(Q11:Q44)</f>
        <v>625075878</v>
      </c>
    </row>
    <row r="46" spans="1:17" ht="12.75">
      <c r="A46" s="74"/>
      <c r="B46" s="22"/>
      <c r="C46" s="22"/>
      <c r="D46" s="22"/>
      <c r="E46" s="22"/>
      <c r="F46" s="22"/>
      <c r="G46" s="22"/>
      <c r="H46" s="22"/>
      <c r="I46" s="22"/>
      <c r="J46" s="22"/>
      <c r="K46" s="22"/>
      <c r="L46" s="22"/>
      <c r="M46" s="22"/>
      <c r="N46" s="22"/>
      <c r="O46" s="22"/>
      <c r="P46" s="22"/>
      <c r="Q46" s="22"/>
    </row>
    <row r="47" spans="1:4" ht="12.75">
      <c r="A47" s="11" t="s">
        <v>8</v>
      </c>
      <c r="B47"/>
      <c r="C47"/>
      <c r="D47"/>
    </row>
    <row r="48" spans="1:4" ht="12.75">
      <c r="A48" t="s">
        <v>9</v>
      </c>
      <c r="B48"/>
      <c r="C48"/>
      <c r="D48"/>
    </row>
    <row r="49" spans="1:12" ht="12.75">
      <c r="A49" t="s">
        <v>10</v>
      </c>
      <c r="B49"/>
      <c r="C49"/>
      <c r="D49"/>
      <c r="I49" s="12"/>
      <c r="J49" s="12"/>
      <c r="K49" s="12"/>
      <c r="L49" s="12"/>
    </row>
    <row r="50" spans="1:12" ht="12.75">
      <c r="A50" s="16" t="s">
        <v>429</v>
      </c>
      <c r="J50" s="12"/>
      <c r="K50" s="12"/>
      <c r="L50" s="12"/>
    </row>
    <row r="51" spans="3:13" ht="12.75">
      <c r="C51" s="16" t="s">
        <v>430</v>
      </c>
      <c r="E51" s="13"/>
      <c r="F51" s="13"/>
      <c r="G51" s="13"/>
      <c r="H51" s="13"/>
      <c r="I51" s="13"/>
      <c r="J51" s="13"/>
      <c r="K51" s="13"/>
      <c r="L51" s="13"/>
      <c r="M51" s="13"/>
    </row>
    <row r="52" spans="1:17" ht="15" customHeight="1">
      <c r="A52" s="14" t="s">
        <v>12</v>
      </c>
      <c r="B52" s="14"/>
      <c r="C52" s="14"/>
      <c r="D52" s="14"/>
      <c r="E52" s="14"/>
      <c r="F52" s="14"/>
      <c r="G52" s="14"/>
      <c r="M52" s="695" t="s">
        <v>13</v>
      </c>
      <c r="N52" s="695"/>
      <c r="O52" s="695"/>
      <c r="P52" s="695"/>
      <c r="Q52" s="695"/>
    </row>
    <row r="53" spans="2:17" ht="15" customHeight="1">
      <c r="B53" s="559"/>
      <c r="C53" s="559"/>
      <c r="D53" s="559"/>
      <c r="E53" s="559"/>
      <c r="F53" s="559"/>
      <c r="G53" s="559"/>
      <c r="M53" s="695" t="s">
        <v>14</v>
      </c>
      <c r="N53" s="695"/>
      <c r="O53" s="695"/>
      <c r="P53" s="695"/>
      <c r="Q53" s="695"/>
    </row>
    <row r="54" spans="2:17" ht="15.75" customHeight="1">
      <c r="B54" s="559"/>
      <c r="C54" s="559"/>
      <c r="D54" s="559"/>
      <c r="E54" s="559"/>
      <c r="F54" s="559"/>
      <c r="G54" s="559"/>
      <c r="M54" s="695" t="s">
        <v>20</v>
      </c>
      <c r="N54" s="695"/>
      <c r="O54" s="695"/>
      <c r="P54" s="695"/>
      <c r="Q54" s="695"/>
    </row>
    <row r="55" spans="13:17" ht="12.75">
      <c r="M55" s="15"/>
      <c r="N55" s="15"/>
      <c r="O55" s="1" t="s">
        <v>85</v>
      </c>
      <c r="P55" s="1"/>
      <c r="Q55" s="1"/>
    </row>
    <row r="56" spans="1:12" ht="12.75">
      <c r="A56" s="756"/>
      <c r="B56" s="756"/>
      <c r="C56" s="756"/>
      <c r="D56" s="756"/>
      <c r="E56" s="756"/>
      <c r="F56" s="756"/>
      <c r="G56" s="756"/>
      <c r="H56" s="756"/>
      <c r="I56" s="756"/>
      <c r="J56" s="756"/>
      <c r="K56" s="756"/>
      <c r="L56" s="756"/>
    </row>
  </sheetData>
  <sheetProtection/>
  <mergeCells count="15">
    <mergeCell ref="A5:Q5"/>
    <mergeCell ref="M52:Q52"/>
    <mergeCell ref="M53:Q53"/>
    <mergeCell ref="M54:Q54"/>
    <mergeCell ref="A56:L56"/>
    <mergeCell ref="O1:Q1"/>
    <mergeCell ref="A8:A9"/>
    <mergeCell ref="B8:B9"/>
    <mergeCell ref="C8:G8"/>
    <mergeCell ref="H8:L8"/>
    <mergeCell ref="M8:Q8"/>
    <mergeCell ref="A7:B7"/>
    <mergeCell ref="N7:Q7"/>
    <mergeCell ref="A3:Q3"/>
    <mergeCell ref="A2:Q2"/>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sheetPr>
    <pageSetUpPr fitToPage="1"/>
  </sheetPr>
  <dimension ref="A1:W57"/>
  <sheetViews>
    <sheetView zoomScaleSheetLayoutView="80" zoomScalePageLayoutView="0" workbookViewId="0" topLeftCell="A24">
      <selection activeCell="H11" sqref="H11:L45"/>
    </sheetView>
  </sheetViews>
  <sheetFormatPr defaultColWidth="9.140625" defaultRowHeight="12.75"/>
  <cols>
    <col min="1" max="1" width="7.140625" style="16" customWidth="1"/>
    <col min="2" max="2" width="24.57421875" style="16" customWidth="1"/>
    <col min="3" max="3" width="9.57421875" style="16" customWidth="1"/>
    <col min="4" max="4" width="9.28125" style="16" customWidth="1"/>
    <col min="5" max="6" width="9.140625" style="16" customWidth="1"/>
    <col min="7" max="7" width="10.8515625" style="16" customWidth="1"/>
    <col min="8" max="8" width="10.28125" style="16" customWidth="1"/>
    <col min="9" max="9" width="10.8515625" style="16" customWidth="1"/>
    <col min="10" max="10" width="10.28125" style="16" customWidth="1"/>
    <col min="11" max="11" width="11.28125" style="16" customWidth="1"/>
    <col min="12" max="12" width="11.7109375" style="16" customWidth="1"/>
    <col min="13" max="13" width="10.8515625" style="16" customWidth="1"/>
    <col min="14" max="14" width="9.8515625" style="16" customWidth="1"/>
    <col min="15" max="15" width="8.8515625" style="16" customWidth="1"/>
    <col min="16" max="16" width="9.140625" style="16" customWidth="1"/>
    <col min="17" max="17" width="11.00390625" style="16" customWidth="1"/>
    <col min="18" max="18" width="9.140625" style="16" customWidth="1"/>
    <col min="19" max="16384" width="9.140625" style="16" customWidth="1"/>
  </cols>
  <sheetData>
    <row r="1" spans="15:17" ht="12.75" customHeight="1">
      <c r="O1" s="663" t="s">
        <v>62</v>
      </c>
      <c r="P1" s="663"/>
      <c r="Q1" s="663"/>
    </row>
    <row r="2" spans="1:17" ht="15.75">
      <c r="A2" s="664" t="s">
        <v>0</v>
      </c>
      <c r="B2" s="664"/>
      <c r="C2" s="664"/>
      <c r="D2" s="664"/>
      <c r="E2" s="664"/>
      <c r="F2" s="664"/>
      <c r="G2" s="664"/>
      <c r="H2" s="664"/>
      <c r="I2" s="664"/>
      <c r="J2" s="664"/>
      <c r="K2" s="664"/>
      <c r="L2" s="664"/>
      <c r="M2" s="664"/>
      <c r="N2" s="664"/>
      <c r="O2" s="664"/>
      <c r="P2" s="664"/>
      <c r="Q2" s="664"/>
    </row>
    <row r="3" spans="1:17" ht="20.25">
      <c r="A3" s="665" t="s">
        <v>704</v>
      </c>
      <c r="B3" s="665"/>
      <c r="C3" s="665"/>
      <c r="D3" s="665"/>
      <c r="E3" s="665"/>
      <c r="F3" s="665"/>
      <c r="G3" s="665"/>
      <c r="H3" s="665"/>
      <c r="I3" s="665"/>
      <c r="J3" s="665"/>
      <c r="K3" s="665"/>
      <c r="L3" s="665"/>
      <c r="M3" s="665"/>
      <c r="N3" s="665"/>
      <c r="O3" s="665"/>
      <c r="P3" s="665"/>
      <c r="Q3" s="665"/>
    </row>
    <row r="4" ht="11.25" customHeight="1"/>
    <row r="5" spans="1:17" ht="15.75" customHeight="1">
      <c r="A5" s="755" t="s">
        <v>845</v>
      </c>
      <c r="B5" s="755"/>
      <c r="C5" s="755"/>
      <c r="D5" s="755"/>
      <c r="E5" s="755"/>
      <c r="F5" s="755"/>
      <c r="G5" s="755"/>
      <c r="H5" s="755"/>
      <c r="I5" s="755"/>
      <c r="J5" s="755"/>
      <c r="K5" s="755"/>
      <c r="L5" s="755"/>
      <c r="M5" s="755"/>
      <c r="N5" s="755"/>
      <c r="O5" s="755"/>
      <c r="P5" s="755"/>
      <c r="Q5" s="755"/>
    </row>
    <row r="7" spans="1:18" ht="12" customHeight="1">
      <c r="A7" s="667" t="s">
        <v>1137</v>
      </c>
      <c r="B7" s="667"/>
      <c r="N7" s="754" t="s">
        <v>779</v>
      </c>
      <c r="O7" s="754"/>
      <c r="P7" s="754"/>
      <c r="Q7" s="754"/>
      <c r="R7" s="754"/>
    </row>
    <row r="8" spans="1:17" s="15" customFormat="1" ht="29.25" customHeight="1">
      <c r="A8" s="662" t="s">
        <v>2</v>
      </c>
      <c r="B8" s="662" t="s">
        <v>3</v>
      </c>
      <c r="C8" s="670" t="s">
        <v>787</v>
      </c>
      <c r="D8" s="670"/>
      <c r="E8" s="670"/>
      <c r="F8" s="757"/>
      <c r="G8" s="757"/>
      <c r="H8" s="750" t="s">
        <v>637</v>
      </c>
      <c r="I8" s="670"/>
      <c r="J8" s="670"/>
      <c r="K8" s="670"/>
      <c r="L8" s="670"/>
      <c r="M8" s="751" t="s">
        <v>113</v>
      </c>
      <c r="N8" s="752"/>
      <c r="O8" s="752"/>
      <c r="P8" s="752"/>
      <c r="Q8" s="753"/>
    </row>
    <row r="9" spans="1:18" s="15" customFormat="1" ht="38.25">
      <c r="A9" s="662"/>
      <c r="B9" s="662"/>
      <c r="C9" s="5" t="s">
        <v>214</v>
      </c>
      <c r="D9" s="5" t="s">
        <v>215</v>
      </c>
      <c r="E9" s="5" t="s">
        <v>357</v>
      </c>
      <c r="F9" s="7" t="s">
        <v>221</v>
      </c>
      <c r="G9" s="7" t="s">
        <v>118</v>
      </c>
      <c r="H9" s="5" t="s">
        <v>214</v>
      </c>
      <c r="I9" s="5" t="s">
        <v>215</v>
      </c>
      <c r="J9" s="5" t="s">
        <v>357</v>
      </c>
      <c r="K9" s="5" t="s">
        <v>221</v>
      </c>
      <c r="L9" s="5" t="s">
        <v>119</v>
      </c>
      <c r="M9" s="5" t="s">
        <v>214</v>
      </c>
      <c r="N9" s="5" t="s">
        <v>215</v>
      </c>
      <c r="O9" s="5" t="s">
        <v>357</v>
      </c>
      <c r="P9" s="7" t="s">
        <v>221</v>
      </c>
      <c r="Q9" s="5" t="s">
        <v>120</v>
      </c>
      <c r="R9" s="30"/>
    </row>
    <row r="10" spans="1:17" s="15" customFormat="1" ht="12.75">
      <c r="A10" s="5">
        <v>1</v>
      </c>
      <c r="B10" s="5">
        <v>2</v>
      </c>
      <c r="C10" s="5">
        <v>3</v>
      </c>
      <c r="D10" s="5">
        <v>4</v>
      </c>
      <c r="E10" s="5">
        <v>5</v>
      </c>
      <c r="F10" s="7">
        <v>6</v>
      </c>
      <c r="G10" s="5">
        <v>7</v>
      </c>
      <c r="H10" s="5">
        <v>8</v>
      </c>
      <c r="I10" s="5">
        <v>9</v>
      </c>
      <c r="J10" s="5">
        <v>10</v>
      </c>
      <c r="K10" s="5">
        <v>11</v>
      </c>
      <c r="L10" s="5">
        <v>12</v>
      </c>
      <c r="M10" s="5">
        <v>13</v>
      </c>
      <c r="N10" s="3">
        <v>14</v>
      </c>
      <c r="O10" s="1">
        <v>15</v>
      </c>
      <c r="P10" s="5">
        <v>16</v>
      </c>
      <c r="Q10" s="5">
        <v>17</v>
      </c>
    </row>
    <row r="11" spans="1:23" ht="15">
      <c r="A11" s="346">
        <v>1</v>
      </c>
      <c r="B11" s="347" t="s">
        <v>886</v>
      </c>
      <c r="C11" s="20">
        <v>27182</v>
      </c>
      <c r="D11" s="20">
        <v>17989</v>
      </c>
      <c r="E11" s="20">
        <v>0</v>
      </c>
      <c r="F11" s="28">
        <v>0</v>
      </c>
      <c r="G11" s="28">
        <f>SUM(C11:F11)</f>
        <v>45171</v>
      </c>
      <c r="H11" s="20">
        <f>ROUND(M11/240,0)</f>
        <v>20212</v>
      </c>
      <c r="I11" s="20">
        <f>ROUND(N11/240,0)</f>
        <v>12152</v>
      </c>
      <c r="J11" s="20">
        <f>ROUND(O11/313,0)</f>
        <v>5</v>
      </c>
      <c r="K11" s="20">
        <f>ROUND(P11/240,0)</f>
        <v>0</v>
      </c>
      <c r="L11" s="20">
        <f>SUM(H11:K11)</f>
        <v>32369</v>
      </c>
      <c r="M11" s="20">
        <v>4850893</v>
      </c>
      <c r="N11" s="20">
        <v>2916545</v>
      </c>
      <c r="O11" s="20">
        <v>1650</v>
      </c>
      <c r="P11" s="20">
        <v>0</v>
      </c>
      <c r="Q11" s="20">
        <f>SUM(M11:P11)</f>
        <v>7769088</v>
      </c>
      <c r="S11" s="16">
        <f>C11-H11</f>
        <v>6970</v>
      </c>
      <c r="T11" s="16">
        <f>D11-I11</f>
        <v>5837</v>
      </c>
      <c r="U11" s="16">
        <f>E11-J11</f>
        <v>-5</v>
      </c>
      <c r="V11" s="16">
        <f>F11-K11</f>
        <v>0</v>
      </c>
      <c r="W11" s="16">
        <f>G11-L11</f>
        <v>12802</v>
      </c>
    </row>
    <row r="12" spans="1:23" ht="15">
      <c r="A12" s="346">
        <v>2</v>
      </c>
      <c r="B12" s="347" t="s">
        <v>887</v>
      </c>
      <c r="C12" s="20">
        <v>39256</v>
      </c>
      <c r="D12" s="20">
        <v>23850</v>
      </c>
      <c r="E12" s="20">
        <v>0</v>
      </c>
      <c r="F12" s="28">
        <v>0</v>
      </c>
      <c r="G12" s="28">
        <f aca="true" t="shared" si="0" ref="G12:G44">SUM(C12:F12)</f>
        <v>63106</v>
      </c>
      <c r="H12" s="20">
        <f aca="true" t="shared" si="1" ref="H12:H44">ROUND(M12/240,0)</f>
        <v>29973</v>
      </c>
      <c r="I12" s="20">
        <f aca="true" t="shared" si="2" ref="I12:I44">ROUND(N12/240,0)</f>
        <v>17477</v>
      </c>
      <c r="J12" s="20">
        <f aca="true" t="shared" si="3" ref="J12:J45">ROUND(O12/313,0)</f>
        <v>4</v>
      </c>
      <c r="K12" s="20">
        <f aca="true" t="shared" si="4" ref="K12:K44">ROUND(P12/240,0)</f>
        <v>0</v>
      </c>
      <c r="L12" s="20">
        <f aca="true" t="shared" si="5" ref="L12:L44">SUM(H12:K12)</f>
        <v>47454</v>
      </c>
      <c r="M12" s="20">
        <v>7193423</v>
      </c>
      <c r="N12" s="20">
        <v>4194490</v>
      </c>
      <c r="O12" s="20">
        <v>1380</v>
      </c>
      <c r="P12" s="20">
        <v>0</v>
      </c>
      <c r="Q12" s="20">
        <f aca="true" t="shared" si="6" ref="Q12:Q44">SUM(M12:P12)</f>
        <v>11389293</v>
      </c>
      <c r="S12" s="16">
        <f aca="true" t="shared" si="7" ref="S12:S45">C12-H12</f>
        <v>9283</v>
      </c>
      <c r="T12" s="16">
        <f aca="true" t="shared" si="8" ref="T12:T45">D12-I12</f>
        <v>6373</v>
      </c>
      <c r="U12" s="16">
        <f aca="true" t="shared" si="9" ref="U12:U45">E12-J12</f>
        <v>-4</v>
      </c>
      <c r="V12" s="16">
        <f aca="true" t="shared" si="10" ref="V12:V45">F12-K12</f>
        <v>0</v>
      </c>
      <c r="W12" s="16">
        <f aca="true" t="shared" si="11" ref="W12:W45">G12-L12</f>
        <v>15652</v>
      </c>
    </row>
    <row r="13" spans="1:23" ht="15">
      <c r="A13" s="346">
        <v>3</v>
      </c>
      <c r="B13" s="347" t="s">
        <v>888</v>
      </c>
      <c r="C13" s="20">
        <v>39331</v>
      </c>
      <c r="D13" s="20">
        <v>13692</v>
      </c>
      <c r="E13" s="20">
        <v>0</v>
      </c>
      <c r="F13" s="28">
        <v>0</v>
      </c>
      <c r="G13" s="28">
        <f t="shared" si="0"/>
        <v>53023</v>
      </c>
      <c r="H13" s="20">
        <f t="shared" si="1"/>
        <v>38503</v>
      </c>
      <c r="I13" s="20">
        <f t="shared" si="2"/>
        <v>18865</v>
      </c>
      <c r="J13" s="20">
        <f t="shared" si="3"/>
        <v>0</v>
      </c>
      <c r="K13" s="20">
        <f t="shared" si="4"/>
        <v>0</v>
      </c>
      <c r="L13" s="20">
        <f t="shared" si="5"/>
        <v>57368</v>
      </c>
      <c r="M13" s="20">
        <v>9240668</v>
      </c>
      <c r="N13" s="20">
        <v>4527485</v>
      </c>
      <c r="O13" s="20">
        <v>0</v>
      </c>
      <c r="P13" s="20">
        <v>0</v>
      </c>
      <c r="Q13" s="20">
        <f t="shared" si="6"/>
        <v>13768153</v>
      </c>
      <c r="S13" s="16">
        <f t="shared" si="7"/>
        <v>828</v>
      </c>
      <c r="T13" s="16">
        <f t="shared" si="8"/>
        <v>-5173</v>
      </c>
      <c r="U13" s="16">
        <f t="shared" si="9"/>
        <v>0</v>
      </c>
      <c r="V13" s="16">
        <f t="shared" si="10"/>
        <v>0</v>
      </c>
      <c r="W13" s="16">
        <f t="shared" si="11"/>
        <v>-4345</v>
      </c>
    </row>
    <row r="14" spans="1:23" ht="15">
      <c r="A14" s="346">
        <v>4</v>
      </c>
      <c r="B14" s="347" t="s">
        <v>889</v>
      </c>
      <c r="C14" s="20">
        <v>43644</v>
      </c>
      <c r="D14" s="20">
        <v>16255</v>
      </c>
      <c r="E14" s="20">
        <v>0</v>
      </c>
      <c r="F14" s="28">
        <v>0</v>
      </c>
      <c r="G14" s="28">
        <f t="shared" si="0"/>
        <v>59899</v>
      </c>
      <c r="H14" s="20">
        <f t="shared" si="1"/>
        <v>39359</v>
      </c>
      <c r="I14" s="20">
        <f t="shared" si="2"/>
        <v>15070</v>
      </c>
      <c r="J14" s="20">
        <f t="shared" si="3"/>
        <v>0</v>
      </c>
      <c r="K14" s="20">
        <f t="shared" si="4"/>
        <v>0</v>
      </c>
      <c r="L14" s="20">
        <f t="shared" si="5"/>
        <v>54429</v>
      </c>
      <c r="M14" s="20">
        <v>9446121</v>
      </c>
      <c r="N14" s="20">
        <v>3616838</v>
      </c>
      <c r="O14" s="20">
        <v>0</v>
      </c>
      <c r="P14" s="20">
        <v>0</v>
      </c>
      <c r="Q14" s="20">
        <f t="shared" si="6"/>
        <v>13062959</v>
      </c>
      <c r="S14" s="16">
        <f t="shared" si="7"/>
        <v>4285</v>
      </c>
      <c r="T14" s="16">
        <f t="shared" si="8"/>
        <v>1185</v>
      </c>
      <c r="U14" s="16">
        <f t="shared" si="9"/>
        <v>0</v>
      </c>
      <c r="V14" s="16">
        <f t="shared" si="10"/>
        <v>0</v>
      </c>
      <c r="W14" s="16">
        <f t="shared" si="11"/>
        <v>5470</v>
      </c>
    </row>
    <row r="15" spans="1:23" ht="15">
      <c r="A15" s="346">
        <v>5</v>
      </c>
      <c r="B15" s="347" t="s">
        <v>890</v>
      </c>
      <c r="C15" s="20">
        <v>37730</v>
      </c>
      <c r="D15" s="20">
        <v>12459</v>
      </c>
      <c r="E15" s="20">
        <v>0</v>
      </c>
      <c r="F15" s="28">
        <v>472</v>
      </c>
      <c r="G15" s="28">
        <f t="shared" si="0"/>
        <v>50661</v>
      </c>
      <c r="H15" s="20">
        <f t="shared" si="1"/>
        <v>33202</v>
      </c>
      <c r="I15" s="20">
        <f t="shared" si="2"/>
        <v>10474</v>
      </c>
      <c r="J15" s="20">
        <f t="shared" si="3"/>
        <v>0</v>
      </c>
      <c r="K15" s="20">
        <f t="shared" si="4"/>
        <v>404</v>
      </c>
      <c r="L15" s="20">
        <f t="shared" si="5"/>
        <v>44080</v>
      </c>
      <c r="M15" s="20">
        <v>7968592</v>
      </c>
      <c r="N15" s="20">
        <v>2513815</v>
      </c>
      <c r="O15" s="20">
        <v>0</v>
      </c>
      <c r="P15" s="20">
        <v>96848</v>
      </c>
      <c r="Q15" s="20">
        <f t="shared" si="6"/>
        <v>10579255</v>
      </c>
      <c r="S15" s="16">
        <f t="shared" si="7"/>
        <v>4528</v>
      </c>
      <c r="T15" s="16">
        <f t="shared" si="8"/>
        <v>1985</v>
      </c>
      <c r="U15" s="16">
        <f t="shared" si="9"/>
        <v>0</v>
      </c>
      <c r="V15" s="16">
        <f t="shared" si="10"/>
        <v>68</v>
      </c>
      <c r="W15" s="16">
        <f t="shared" si="11"/>
        <v>6581</v>
      </c>
    </row>
    <row r="16" spans="1:23" ht="15">
      <c r="A16" s="346">
        <v>6</v>
      </c>
      <c r="B16" s="347" t="s">
        <v>891</v>
      </c>
      <c r="C16" s="20">
        <v>19884</v>
      </c>
      <c r="D16" s="20">
        <v>3327</v>
      </c>
      <c r="E16" s="20">
        <v>82</v>
      </c>
      <c r="F16" s="28">
        <v>0</v>
      </c>
      <c r="G16" s="28">
        <f t="shared" si="0"/>
        <v>23293</v>
      </c>
      <c r="H16" s="20">
        <f t="shared" si="1"/>
        <v>18846</v>
      </c>
      <c r="I16" s="20">
        <f t="shared" si="2"/>
        <v>2082</v>
      </c>
      <c r="J16" s="20">
        <f t="shared" si="3"/>
        <v>20</v>
      </c>
      <c r="K16" s="20">
        <f t="shared" si="4"/>
        <v>0</v>
      </c>
      <c r="L16" s="20">
        <f t="shared" si="5"/>
        <v>20948</v>
      </c>
      <c r="M16" s="20">
        <v>4522972</v>
      </c>
      <c r="N16" s="20">
        <v>499734</v>
      </c>
      <c r="O16" s="20">
        <v>6125</v>
      </c>
      <c r="P16" s="20">
        <v>0</v>
      </c>
      <c r="Q16" s="20">
        <f t="shared" si="6"/>
        <v>5028831</v>
      </c>
      <c r="S16" s="16">
        <f t="shared" si="7"/>
        <v>1038</v>
      </c>
      <c r="T16" s="16">
        <f t="shared" si="8"/>
        <v>1245</v>
      </c>
      <c r="U16" s="16">
        <f t="shared" si="9"/>
        <v>62</v>
      </c>
      <c r="V16" s="16">
        <f t="shared" si="10"/>
        <v>0</v>
      </c>
      <c r="W16" s="16">
        <f t="shared" si="11"/>
        <v>2345</v>
      </c>
    </row>
    <row r="17" spans="1:23" ht="15">
      <c r="A17" s="346">
        <v>7</v>
      </c>
      <c r="B17" s="347" t="s">
        <v>892</v>
      </c>
      <c r="C17" s="20">
        <v>19437</v>
      </c>
      <c r="D17" s="20">
        <v>5660</v>
      </c>
      <c r="E17" s="20">
        <v>0</v>
      </c>
      <c r="F17" s="28">
        <v>0</v>
      </c>
      <c r="G17" s="28">
        <f t="shared" si="0"/>
        <v>25097</v>
      </c>
      <c r="H17" s="20">
        <f t="shared" si="1"/>
        <v>18529</v>
      </c>
      <c r="I17" s="20">
        <f t="shared" si="2"/>
        <v>4469</v>
      </c>
      <c r="J17" s="20">
        <f t="shared" si="3"/>
        <v>0</v>
      </c>
      <c r="K17" s="20">
        <f t="shared" si="4"/>
        <v>0</v>
      </c>
      <c r="L17" s="20">
        <f t="shared" si="5"/>
        <v>22998</v>
      </c>
      <c r="M17" s="20">
        <v>4447014</v>
      </c>
      <c r="N17" s="20">
        <v>1072572</v>
      </c>
      <c r="O17" s="20">
        <v>0</v>
      </c>
      <c r="P17" s="20">
        <v>0</v>
      </c>
      <c r="Q17" s="20">
        <f t="shared" si="6"/>
        <v>5519586</v>
      </c>
      <c r="S17" s="16">
        <f t="shared" si="7"/>
        <v>908</v>
      </c>
      <c r="T17" s="16">
        <f t="shared" si="8"/>
        <v>1191</v>
      </c>
      <c r="U17" s="16">
        <f t="shared" si="9"/>
        <v>0</v>
      </c>
      <c r="V17" s="16">
        <f t="shared" si="10"/>
        <v>0</v>
      </c>
      <c r="W17" s="16">
        <f t="shared" si="11"/>
        <v>2099</v>
      </c>
    </row>
    <row r="18" spans="1:23" ht="15">
      <c r="A18" s="346">
        <v>8</v>
      </c>
      <c r="B18" s="347" t="s">
        <v>893</v>
      </c>
      <c r="C18" s="20">
        <v>29387</v>
      </c>
      <c r="D18" s="20">
        <v>7363</v>
      </c>
      <c r="E18" s="20">
        <v>0</v>
      </c>
      <c r="F18" s="28">
        <v>85</v>
      </c>
      <c r="G18" s="28">
        <f t="shared" si="0"/>
        <v>36835</v>
      </c>
      <c r="H18" s="20">
        <f t="shared" si="1"/>
        <v>28181</v>
      </c>
      <c r="I18" s="20">
        <f t="shared" si="2"/>
        <v>5700</v>
      </c>
      <c r="J18" s="20">
        <f t="shared" si="3"/>
        <v>0</v>
      </c>
      <c r="K18" s="20">
        <f t="shared" si="4"/>
        <v>93</v>
      </c>
      <c r="L18" s="20">
        <f t="shared" si="5"/>
        <v>33974</v>
      </c>
      <c r="M18" s="20">
        <v>6763377</v>
      </c>
      <c r="N18" s="20">
        <v>1367909</v>
      </c>
      <c r="O18" s="20">
        <v>0</v>
      </c>
      <c r="P18" s="20">
        <v>22304</v>
      </c>
      <c r="Q18" s="20">
        <f t="shared" si="6"/>
        <v>8153590</v>
      </c>
      <c r="S18" s="16">
        <f t="shared" si="7"/>
        <v>1206</v>
      </c>
      <c r="T18" s="16">
        <f t="shared" si="8"/>
        <v>1663</v>
      </c>
      <c r="U18" s="16">
        <f t="shared" si="9"/>
        <v>0</v>
      </c>
      <c r="V18" s="16">
        <f t="shared" si="10"/>
        <v>-8</v>
      </c>
      <c r="W18" s="16">
        <f t="shared" si="11"/>
        <v>2861</v>
      </c>
    </row>
    <row r="19" spans="1:23" ht="15">
      <c r="A19" s="346">
        <v>9</v>
      </c>
      <c r="B19" s="347" t="s">
        <v>894</v>
      </c>
      <c r="C19" s="20">
        <v>24991</v>
      </c>
      <c r="D19" s="20">
        <v>5801</v>
      </c>
      <c r="E19" s="20">
        <v>0</v>
      </c>
      <c r="F19" s="28">
        <v>0</v>
      </c>
      <c r="G19" s="28">
        <f t="shared" si="0"/>
        <v>30792</v>
      </c>
      <c r="H19" s="20">
        <f t="shared" si="1"/>
        <v>23755</v>
      </c>
      <c r="I19" s="20">
        <f t="shared" si="2"/>
        <v>5378</v>
      </c>
      <c r="J19" s="20">
        <f t="shared" si="3"/>
        <v>0</v>
      </c>
      <c r="K19" s="20">
        <f t="shared" si="4"/>
        <v>0</v>
      </c>
      <c r="L19" s="20">
        <f t="shared" si="5"/>
        <v>29133</v>
      </c>
      <c r="M19" s="20">
        <v>5701280</v>
      </c>
      <c r="N19" s="20">
        <v>1290724</v>
      </c>
      <c r="O19" s="20">
        <v>0</v>
      </c>
      <c r="P19" s="20">
        <v>0</v>
      </c>
      <c r="Q19" s="20">
        <f t="shared" si="6"/>
        <v>6992004</v>
      </c>
      <c r="S19" s="16">
        <f t="shared" si="7"/>
        <v>1236</v>
      </c>
      <c r="T19" s="16">
        <f t="shared" si="8"/>
        <v>423</v>
      </c>
      <c r="U19" s="16">
        <f t="shared" si="9"/>
        <v>0</v>
      </c>
      <c r="V19" s="16">
        <f t="shared" si="10"/>
        <v>0</v>
      </c>
      <c r="W19" s="16">
        <f t="shared" si="11"/>
        <v>1659</v>
      </c>
    </row>
    <row r="20" spans="1:23" ht="15">
      <c r="A20" s="346">
        <v>10</v>
      </c>
      <c r="B20" s="347" t="s">
        <v>895</v>
      </c>
      <c r="C20" s="20">
        <v>31082</v>
      </c>
      <c r="D20" s="20">
        <v>14752</v>
      </c>
      <c r="E20" s="20">
        <v>0</v>
      </c>
      <c r="F20" s="28">
        <v>0</v>
      </c>
      <c r="G20" s="28">
        <f t="shared" si="0"/>
        <v>45834</v>
      </c>
      <c r="H20" s="20">
        <f t="shared" si="1"/>
        <v>29778</v>
      </c>
      <c r="I20" s="20">
        <f t="shared" si="2"/>
        <v>15102</v>
      </c>
      <c r="J20" s="20">
        <f t="shared" si="3"/>
        <v>0</v>
      </c>
      <c r="K20" s="20">
        <f t="shared" si="4"/>
        <v>0</v>
      </c>
      <c r="L20" s="20">
        <f t="shared" si="5"/>
        <v>44880</v>
      </c>
      <c r="M20" s="20">
        <v>7146807</v>
      </c>
      <c r="N20" s="20">
        <v>3624435</v>
      </c>
      <c r="O20" s="20">
        <v>0</v>
      </c>
      <c r="P20" s="20">
        <v>0</v>
      </c>
      <c r="Q20" s="20">
        <f t="shared" si="6"/>
        <v>10771242</v>
      </c>
      <c r="S20" s="16">
        <f t="shared" si="7"/>
        <v>1304</v>
      </c>
      <c r="T20" s="16">
        <f t="shared" si="8"/>
        <v>-350</v>
      </c>
      <c r="U20" s="16">
        <f t="shared" si="9"/>
        <v>0</v>
      </c>
      <c r="V20" s="16">
        <f t="shared" si="10"/>
        <v>0</v>
      </c>
      <c r="W20" s="16">
        <f t="shared" si="11"/>
        <v>954</v>
      </c>
    </row>
    <row r="21" spans="1:23" ht="15">
      <c r="A21" s="346">
        <v>11</v>
      </c>
      <c r="B21" s="347" t="s">
        <v>896</v>
      </c>
      <c r="C21" s="20">
        <v>22837</v>
      </c>
      <c r="D21" s="20">
        <v>4713</v>
      </c>
      <c r="E21" s="20">
        <v>0</v>
      </c>
      <c r="F21" s="28">
        <v>0</v>
      </c>
      <c r="G21" s="28">
        <f t="shared" si="0"/>
        <v>27550</v>
      </c>
      <c r="H21" s="20">
        <f t="shared" si="1"/>
        <v>20997</v>
      </c>
      <c r="I21" s="20">
        <f t="shared" si="2"/>
        <v>4474</v>
      </c>
      <c r="J21" s="20">
        <f t="shared" si="3"/>
        <v>0</v>
      </c>
      <c r="K21" s="20">
        <f t="shared" si="4"/>
        <v>0</v>
      </c>
      <c r="L21" s="20">
        <f t="shared" si="5"/>
        <v>25471</v>
      </c>
      <c r="M21" s="20">
        <v>5039174</v>
      </c>
      <c r="N21" s="20">
        <v>1073736</v>
      </c>
      <c r="O21" s="20">
        <v>0</v>
      </c>
      <c r="P21" s="20">
        <v>0</v>
      </c>
      <c r="Q21" s="20">
        <f t="shared" si="6"/>
        <v>6112910</v>
      </c>
      <c r="S21" s="16">
        <f t="shared" si="7"/>
        <v>1840</v>
      </c>
      <c r="T21" s="16">
        <f t="shared" si="8"/>
        <v>239</v>
      </c>
      <c r="U21" s="16">
        <f t="shared" si="9"/>
        <v>0</v>
      </c>
      <c r="V21" s="16">
        <f t="shared" si="10"/>
        <v>0</v>
      </c>
      <c r="W21" s="16">
        <f t="shared" si="11"/>
        <v>2079</v>
      </c>
    </row>
    <row r="22" spans="1:23" ht="15">
      <c r="A22" s="346">
        <v>12</v>
      </c>
      <c r="B22" s="347" t="s">
        <v>897</v>
      </c>
      <c r="C22" s="20">
        <v>55852</v>
      </c>
      <c r="D22" s="20">
        <v>17665</v>
      </c>
      <c r="E22" s="20">
        <v>30</v>
      </c>
      <c r="F22" s="28">
        <v>224</v>
      </c>
      <c r="G22" s="28">
        <f t="shared" si="0"/>
        <v>73771</v>
      </c>
      <c r="H22" s="20">
        <f t="shared" si="1"/>
        <v>53870</v>
      </c>
      <c r="I22" s="20">
        <f t="shared" si="2"/>
        <v>16246</v>
      </c>
      <c r="J22" s="20">
        <f t="shared" si="3"/>
        <v>8</v>
      </c>
      <c r="K22" s="20">
        <f t="shared" si="4"/>
        <v>62</v>
      </c>
      <c r="L22" s="20">
        <f t="shared" si="5"/>
        <v>70186</v>
      </c>
      <c r="M22" s="20">
        <v>12928700</v>
      </c>
      <c r="N22" s="20">
        <v>3899128</v>
      </c>
      <c r="O22" s="20">
        <v>2535</v>
      </c>
      <c r="P22" s="20">
        <v>14938</v>
      </c>
      <c r="Q22" s="20">
        <f t="shared" si="6"/>
        <v>16845301</v>
      </c>
      <c r="S22" s="16">
        <f t="shared" si="7"/>
        <v>1982</v>
      </c>
      <c r="T22" s="16">
        <f t="shared" si="8"/>
        <v>1419</v>
      </c>
      <c r="U22" s="16">
        <f t="shared" si="9"/>
        <v>22</v>
      </c>
      <c r="V22" s="16">
        <f t="shared" si="10"/>
        <v>162</v>
      </c>
      <c r="W22" s="16">
        <f t="shared" si="11"/>
        <v>3585</v>
      </c>
    </row>
    <row r="23" spans="1:23" ht="15">
      <c r="A23" s="346">
        <v>13</v>
      </c>
      <c r="B23" s="347" t="s">
        <v>898</v>
      </c>
      <c r="C23" s="20">
        <v>29247</v>
      </c>
      <c r="D23" s="20">
        <v>8446</v>
      </c>
      <c r="E23" s="20">
        <v>0</v>
      </c>
      <c r="F23" s="28">
        <v>0</v>
      </c>
      <c r="G23" s="28">
        <f t="shared" si="0"/>
        <v>37693</v>
      </c>
      <c r="H23" s="20">
        <f t="shared" si="1"/>
        <v>27198</v>
      </c>
      <c r="I23" s="20">
        <f t="shared" si="2"/>
        <v>7434</v>
      </c>
      <c r="J23" s="20">
        <f t="shared" si="3"/>
        <v>0</v>
      </c>
      <c r="K23" s="20">
        <f t="shared" si="4"/>
        <v>0</v>
      </c>
      <c r="L23" s="20">
        <f t="shared" si="5"/>
        <v>34632</v>
      </c>
      <c r="M23" s="20">
        <v>6527626</v>
      </c>
      <c r="N23" s="20">
        <v>1784161</v>
      </c>
      <c r="O23" s="20">
        <v>0</v>
      </c>
      <c r="P23" s="20">
        <v>0</v>
      </c>
      <c r="Q23" s="20">
        <f t="shared" si="6"/>
        <v>8311787</v>
      </c>
      <c r="S23" s="16">
        <f t="shared" si="7"/>
        <v>2049</v>
      </c>
      <c r="T23" s="16">
        <f t="shared" si="8"/>
        <v>1012</v>
      </c>
      <c r="U23" s="16">
        <f t="shared" si="9"/>
        <v>0</v>
      </c>
      <c r="V23" s="16">
        <f t="shared" si="10"/>
        <v>0</v>
      </c>
      <c r="W23" s="16">
        <f t="shared" si="11"/>
        <v>3061</v>
      </c>
    </row>
    <row r="24" spans="1:23" ht="15">
      <c r="A24" s="346">
        <v>14</v>
      </c>
      <c r="B24" s="347" t="s">
        <v>899</v>
      </c>
      <c r="C24" s="20">
        <v>21792</v>
      </c>
      <c r="D24" s="20">
        <v>5735</v>
      </c>
      <c r="E24" s="20">
        <v>0</v>
      </c>
      <c r="F24" s="28">
        <v>28</v>
      </c>
      <c r="G24" s="28">
        <f t="shared" si="0"/>
        <v>27555</v>
      </c>
      <c r="H24" s="20">
        <f t="shared" si="1"/>
        <v>19834</v>
      </c>
      <c r="I24" s="20">
        <f t="shared" si="2"/>
        <v>4990</v>
      </c>
      <c r="J24" s="20">
        <f t="shared" si="3"/>
        <v>10</v>
      </c>
      <c r="K24" s="20">
        <f t="shared" si="4"/>
        <v>9</v>
      </c>
      <c r="L24" s="20">
        <f t="shared" si="5"/>
        <v>24843</v>
      </c>
      <c r="M24" s="20">
        <v>4760152</v>
      </c>
      <c r="N24" s="20">
        <v>1197680</v>
      </c>
      <c r="O24" s="20">
        <v>3219</v>
      </c>
      <c r="P24" s="20">
        <v>2262</v>
      </c>
      <c r="Q24" s="20">
        <f t="shared" si="6"/>
        <v>5963313</v>
      </c>
      <c r="S24" s="16">
        <f t="shared" si="7"/>
        <v>1958</v>
      </c>
      <c r="T24" s="16">
        <f t="shared" si="8"/>
        <v>745</v>
      </c>
      <c r="U24" s="16">
        <f t="shared" si="9"/>
        <v>-10</v>
      </c>
      <c r="V24" s="16">
        <f t="shared" si="10"/>
        <v>19</v>
      </c>
      <c r="W24" s="16">
        <f t="shared" si="11"/>
        <v>2712</v>
      </c>
    </row>
    <row r="25" spans="1:23" ht="15">
      <c r="A25" s="346">
        <v>15</v>
      </c>
      <c r="B25" s="347" t="s">
        <v>900</v>
      </c>
      <c r="C25" s="20">
        <v>8597</v>
      </c>
      <c r="D25" s="20">
        <v>3342</v>
      </c>
      <c r="E25" s="20">
        <v>0</v>
      </c>
      <c r="F25" s="28">
        <v>0</v>
      </c>
      <c r="G25" s="28">
        <f t="shared" si="0"/>
        <v>11939</v>
      </c>
      <c r="H25" s="20">
        <f t="shared" si="1"/>
        <v>6645</v>
      </c>
      <c r="I25" s="20">
        <f t="shared" si="2"/>
        <v>3309</v>
      </c>
      <c r="J25" s="20">
        <f t="shared" si="3"/>
        <v>0</v>
      </c>
      <c r="K25" s="20">
        <f t="shared" si="4"/>
        <v>0</v>
      </c>
      <c r="L25" s="20">
        <f t="shared" si="5"/>
        <v>9954</v>
      </c>
      <c r="M25" s="20">
        <v>1594803</v>
      </c>
      <c r="N25" s="20">
        <v>794148</v>
      </c>
      <c r="O25" s="20">
        <v>0</v>
      </c>
      <c r="P25" s="20">
        <v>0</v>
      </c>
      <c r="Q25" s="20">
        <f t="shared" si="6"/>
        <v>2388951</v>
      </c>
      <c r="S25" s="16">
        <f t="shared" si="7"/>
        <v>1952</v>
      </c>
      <c r="T25" s="16">
        <f t="shared" si="8"/>
        <v>33</v>
      </c>
      <c r="U25" s="16">
        <f t="shared" si="9"/>
        <v>0</v>
      </c>
      <c r="V25" s="16">
        <f t="shared" si="10"/>
        <v>0</v>
      </c>
      <c r="W25" s="16">
        <f t="shared" si="11"/>
        <v>1985</v>
      </c>
    </row>
    <row r="26" spans="1:23" ht="15">
      <c r="A26" s="346">
        <v>16</v>
      </c>
      <c r="B26" s="347" t="s">
        <v>901</v>
      </c>
      <c r="C26" s="20">
        <v>30996</v>
      </c>
      <c r="D26" s="20">
        <v>8365</v>
      </c>
      <c r="E26" s="20">
        <v>0</v>
      </c>
      <c r="F26" s="28">
        <v>22</v>
      </c>
      <c r="G26" s="28">
        <f t="shared" si="0"/>
        <v>39383</v>
      </c>
      <c r="H26" s="20">
        <f t="shared" si="1"/>
        <v>29627</v>
      </c>
      <c r="I26" s="20">
        <f t="shared" si="2"/>
        <v>7864</v>
      </c>
      <c r="J26" s="20">
        <f t="shared" si="3"/>
        <v>0</v>
      </c>
      <c r="K26" s="20">
        <f t="shared" si="4"/>
        <v>19</v>
      </c>
      <c r="L26" s="20">
        <f t="shared" si="5"/>
        <v>37510</v>
      </c>
      <c r="M26" s="20">
        <v>7110583</v>
      </c>
      <c r="N26" s="20">
        <v>1887334</v>
      </c>
      <c r="O26" s="20">
        <v>0</v>
      </c>
      <c r="P26" s="20">
        <v>4565</v>
      </c>
      <c r="Q26" s="20">
        <f t="shared" si="6"/>
        <v>9002482</v>
      </c>
      <c r="S26" s="16">
        <f t="shared" si="7"/>
        <v>1369</v>
      </c>
      <c r="T26" s="16">
        <f t="shared" si="8"/>
        <v>501</v>
      </c>
      <c r="U26" s="16">
        <f t="shared" si="9"/>
        <v>0</v>
      </c>
      <c r="V26" s="16">
        <f t="shared" si="10"/>
        <v>3</v>
      </c>
      <c r="W26" s="16">
        <f t="shared" si="11"/>
        <v>1873</v>
      </c>
    </row>
    <row r="27" spans="1:23" ht="15">
      <c r="A27" s="346">
        <v>17</v>
      </c>
      <c r="B27" s="347" t="s">
        <v>902</v>
      </c>
      <c r="C27" s="20">
        <v>20611</v>
      </c>
      <c r="D27" s="20">
        <v>6175</v>
      </c>
      <c r="E27" s="20">
        <v>0</v>
      </c>
      <c r="F27" s="28">
        <v>0</v>
      </c>
      <c r="G27" s="28">
        <f t="shared" si="0"/>
        <v>26786</v>
      </c>
      <c r="H27" s="20">
        <f t="shared" si="1"/>
        <v>18446</v>
      </c>
      <c r="I27" s="20">
        <f t="shared" si="2"/>
        <v>5627</v>
      </c>
      <c r="J27" s="20">
        <f t="shared" si="3"/>
        <v>0</v>
      </c>
      <c r="K27" s="20">
        <f t="shared" si="4"/>
        <v>0</v>
      </c>
      <c r="L27" s="20">
        <f t="shared" si="5"/>
        <v>24073</v>
      </c>
      <c r="M27" s="20">
        <v>4426925</v>
      </c>
      <c r="N27" s="20">
        <v>1350530</v>
      </c>
      <c r="O27" s="20">
        <v>0</v>
      </c>
      <c r="P27" s="20">
        <v>0</v>
      </c>
      <c r="Q27" s="20">
        <f t="shared" si="6"/>
        <v>5777455</v>
      </c>
      <c r="S27" s="16">
        <f t="shared" si="7"/>
        <v>2165</v>
      </c>
      <c r="T27" s="16">
        <f t="shared" si="8"/>
        <v>548</v>
      </c>
      <c r="U27" s="16">
        <f t="shared" si="9"/>
        <v>0</v>
      </c>
      <c r="V27" s="16">
        <f t="shared" si="10"/>
        <v>0</v>
      </c>
      <c r="W27" s="16">
        <f t="shared" si="11"/>
        <v>2713</v>
      </c>
    </row>
    <row r="28" spans="1:23" ht="15">
      <c r="A28" s="348">
        <v>18</v>
      </c>
      <c r="B28" s="349" t="s">
        <v>903</v>
      </c>
      <c r="C28" s="20">
        <v>32102</v>
      </c>
      <c r="D28" s="20">
        <v>18835</v>
      </c>
      <c r="E28" s="20">
        <v>0</v>
      </c>
      <c r="F28" s="28">
        <v>0</v>
      </c>
      <c r="G28" s="28">
        <f t="shared" si="0"/>
        <v>50937</v>
      </c>
      <c r="H28" s="20">
        <f t="shared" si="1"/>
        <v>27714</v>
      </c>
      <c r="I28" s="20">
        <f t="shared" si="2"/>
        <v>16185</v>
      </c>
      <c r="J28" s="20">
        <f t="shared" si="3"/>
        <v>0</v>
      </c>
      <c r="K28" s="20">
        <f t="shared" si="4"/>
        <v>0</v>
      </c>
      <c r="L28" s="20">
        <f t="shared" si="5"/>
        <v>43899</v>
      </c>
      <c r="M28" s="20">
        <v>6651421</v>
      </c>
      <c r="N28" s="20">
        <v>3884297</v>
      </c>
      <c r="O28" s="20">
        <v>0</v>
      </c>
      <c r="P28" s="20">
        <v>0</v>
      </c>
      <c r="Q28" s="20">
        <f t="shared" si="6"/>
        <v>10535718</v>
      </c>
      <c r="S28" s="16">
        <f t="shared" si="7"/>
        <v>4388</v>
      </c>
      <c r="T28" s="16">
        <f t="shared" si="8"/>
        <v>2650</v>
      </c>
      <c r="U28" s="16">
        <f t="shared" si="9"/>
        <v>0</v>
      </c>
      <c r="V28" s="16">
        <f t="shared" si="10"/>
        <v>0</v>
      </c>
      <c r="W28" s="16">
        <f t="shared" si="11"/>
        <v>7038</v>
      </c>
    </row>
    <row r="29" spans="1:23" ht="15">
      <c r="A29" s="346">
        <v>19</v>
      </c>
      <c r="B29" s="347" t="s">
        <v>904</v>
      </c>
      <c r="C29" s="20">
        <v>18013</v>
      </c>
      <c r="D29" s="20">
        <v>8912</v>
      </c>
      <c r="E29" s="20">
        <v>0</v>
      </c>
      <c r="F29" s="28">
        <v>0</v>
      </c>
      <c r="G29" s="28">
        <f t="shared" si="0"/>
        <v>26925</v>
      </c>
      <c r="H29" s="20">
        <f t="shared" si="1"/>
        <v>16111</v>
      </c>
      <c r="I29" s="20">
        <f t="shared" si="2"/>
        <v>8057</v>
      </c>
      <c r="J29" s="20">
        <f t="shared" si="3"/>
        <v>0</v>
      </c>
      <c r="K29" s="20">
        <f t="shared" si="4"/>
        <v>0</v>
      </c>
      <c r="L29" s="20">
        <f t="shared" si="5"/>
        <v>24168</v>
      </c>
      <c r="M29" s="20">
        <v>3866700</v>
      </c>
      <c r="N29" s="20">
        <v>1933753</v>
      </c>
      <c r="O29" s="20">
        <v>0</v>
      </c>
      <c r="P29" s="20">
        <v>0</v>
      </c>
      <c r="Q29" s="20">
        <f t="shared" si="6"/>
        <v>5800453</v>
      </c>
      <c r="S29" s="16">
        <f t="shared" si="7"/>
        <v>1902</v>
      </c>
      <c r="T29" s="16">
        <f t="shared" si="8"/>
        <v>855</v>
      </c>
      <c r="U29" s="16">
        <f t="shared" si="9"/>
        <v>0</v>
      </c>
      <c r="V29" s="16">
        <f t="shared" si="10"/>
        <v>0</v>
      </c>
      <c r="W29" s="16">
        <f t="shared" si="11"/>
        <v>2757</v>
      </c>
    </row>
    <row r="30" spans="1:23" ht="15">
      <c r="A30" s="348">
        <v>20</v>
      </c>
      <c r="B30" s="349" t="s">
        <v>905</v>
      </c>
      <c r="C30" s="20">
        <v>44655</v>
      </c>
      <c r="D30" s="20">
        <v>18549</v>
      </c>
      <c r="E30" s="20">
        <v>0</v>
      </c>
      <c r="F30" s="28">
        <v>0</v>
      </c>
      <c r="G30" s="28">
        <f t="shared" si="0"/>
        <v>63204</v>
      </c>
      <c r="H30" s="20">
        <f t="shared" si="1"/>
        <v>39071</v>
      </c>
      <c r="I30" s="20">
        <f t="shared" si="2"/>
        <v>15403</v>
      </c>
      <c r="J30" s="20">
        <f t="shared" si="3"/>
        <v>0</v>
      </c>
      <c r="K30" s="20">
        <f t="shared" si="4"/>
        <v>0</v>
      </c>
      <c r="L30" s="20">
        <f t="shared" si="5"/>
        <v>54474</v>
      </c>
      <c r="M30" s="20">
        <v>9376957</v>
      </c>
      <c r="N30" s="20">
        <v>3696772</v>
      </c>
      <c r="O30" s="20">
        <v>0</v>
      </c>
      <c r="P30" s="20">
        <v>0</v>
      </c>
      <c r="Q30" s="20">
        <f t="shared" si="6"/>
        <v>13073729</v>
      </c>
      <c r="S30" s="16">
        <f t="shared" si="7"/>
        <v>5584</v>
      </c>
      <c r="T30" s="16">
        <f t="shared" si="8"/>
        <v>3146</v>
      </c>
      <c r="U30" s="16">
        <f t="shared" si="9"/>
        <v>0</v>
      </c>
      <c r="V30" s="16">
        <f t="shared" si="10"/>
        <v>0</v>
      </c>
      <c r="W30" s="16">
        <f t="shared" si="11"/>
        <v>8730</v>
      </c>
    </row>
    <row r="31" spans="1:23" ht="15">
      <c r="A31" s="346">
        <v>21</v>
      </c>
      <c r="B31" s="347" t="s">
        <v>906</v>
      </c>
      <c r="C31" s="20">
        <v>14822</v>
      </c>
      <c r="D31" s="20">
        <v>6390</v>
      </c>
      <c r="E31" s="20">
        <v>0</v>
      </c>
      <c r="F31" s="28">
        <v>0</v>
      </c>
      <c r="G31" s="28">
        <f t="shared" si="0"/>
        <v>21212</v>
      </c>
      <c r="H31" s="20">
        <f t="shared" si="1"/>
        <v>12890</v>
      </c>
      <c r="I31" s="20">
        <f t="shared" si="2"/>
        <v>5432</v>
      </c>
      <c r="J31" s="20">
        <f t="shared" si="3"/>
        <v>0</v>
      </c>
      <c r="K31" s="20">
        <f t="shared" si="4"/>
        <v>0</v>
      </c>
      <c r="L31" s="20">
        <f t="shared" si="5"/>
        <v>18322</v>
      </c>
      <c r="M31" s="20">
        <v>3093530</v>
      </c>
      <c r="N31" s="20">
        <v>1303650</v>
      </c>
      <c r="O31" s="20">
        <v>0</v>
      </c>
      <c r="P31" s="20">
        <v>0</v>
      </c>
      <c r="Q31" s="20">
        <f t="shared" si="6"/>
        <v>4397180</v>
      </c>
      <c r="S31" s="16">
        <f t="shared" si="7"/>
        <v>1932</v>
      </c>
      <c r="T31" s="16">
        <f t="shared" si="8"/>
        <v>958</v>
      </c>
      <c r="U31" s="16">
        <f t="shared" si="9"/>
        <v>0</v>
      </c>
      <c r="V31" s="16">
        <f t="shared" si="10"/>
        <v>0</v>
      </c>
      <c r="W31" s="16">
        <f t="shared" si="11"/>
        <v>2890</v>
      </c>
    </row>
    <row r="32" spans="1:23" ht="15">
      <c r="A32" s="346">
        <v>22</v>
      </c>
      <c r="B32" s="347" t="s">
        <v>907</v>
      </c>
      <c r="C32" s="20">
        <v>22080</v>
      </c>
      <c r="D32" s="20">
        <v>5130</v>
      </c>
      <c r="E32" s="20">
        <v>0</v>
      </c>
      <c r="F32" s="28">
        <v>0</v>
      </c>
      <c r="G32" s="28">
        <f t="shared" si="0"/>
        <v>27210</v>
      </c>
      <c r="H32" s="20">
        <f t="shared" si="1"/>
        <v>21607</v>
      </c>
      <c r="I32" s="20">
        <f t="shared" si="2"/>
        <v>4855</v>
      </c>
      <c r="J32" s="20">
        <f t="shared" si="3"/>
        <v>0</v>
      </c>
      <c r="K32" s="20">
        <f t="shared" si="4"/>
        <v>0</v>
      </c>
      <c r="L32" s="20">
        <f t="shared" si="5"/>
        <v>26462</v>
      </c>
      <c r="M32" s="20">
        <v>5185571</v>
      </c>
      <c r="N32" s="20">
        <v>1165150</v>
      </c>
      <c r="O32" s="20">
        <v>0</v>
      </c>
      <c r="P32" s="20">
        <v>0</v>
      </c>
      <c r="Q32" s="20">
        <f t="shared" si="6"/>
        <v>6350721</v>
      </c>
      <c r="S32" s="16">
        <f t="shared" si="7"/>
        <v>473</v>
      </c>
      <c r="T32" s="16">
        <f t="shared" si="8"/>
        <v>275</v>
      </c>
      <c r="U32" s="16">
        <f t="shared" si="9"/>
        <v>0</v>
      </c>
      <c r="V32" s="16">
        <f t="shared" si="10"/>
        <v>0</v>
      </c>
      <c r="W32" s="16">
        <f t="shared" si="11"/>
        <v>748</v>
      </c>
    </row>
    <row r="33" spans="1:23" ht="15">
      <c r="A33" s="346">
        <v>23</v>
      </c>
      <c r="B33" s="347" t="s">
        <v>908</v>
      </c>
      <c r="C33" s="20">
        <v>48407</v>
      </c>
      <c r="D33" s="20">
        <v>13516</v>
      </c>
      <c r="E33" s="20">
        <v>0</v>
      </c>
      <c r="F33" s="28">
        <v>0</v>
      </c>
      <c r="G33" s="28">
        <f t="shared" si="0"/>
        <v>61923</v>
      </c>
      <c r="H33" s="20">
        <f t="shared" si="1"/>
        <v>44622</v>
      </c>
      <c r="I33" s="20">
        <f t="shared" si="2"/>
        <v>9559</v>
      </c>
      <c r="J33" s="20">
        <f t="shared" si="3"/>
        <v>0</v>
      </c>
      <c r="K33" s="20">
        <f t="shared" si="4"/>
        <v>0</v>
      </c>
      <c r="L33" s="20">
        <f t="shared" si="5"/>
        <v>54181</v>
      </c>
      <c r="M33" s="20">
        <v>10709263</v>
      </c>
      <c r="N33" s="20">
        <v>2294246</v>
      </c>
      <c r="O33" s="20">
        <v>0</v>
      </c>
      <c r="P33" s="20">
        <v>0</v>
      </c>
      <c r="Q33" s="20">
        <f t="shared" si="6"/>
        <v>13003509</v>
      </c>
      <c r="S33" s="16">
        <f t="shared" si="7"/>
        <v>3785</v>
      </c>
      <c r="T33" s="16">
        <f t="shared" si="8"/>
        <v>3957</v>
      </c>
      <c r="U33" s="16">
        <f t="shared" si="9"/>
        <v>0</v>
      </c>
      <c r="V33" s="16">
        <f t="shared" si="10"/>
        <v>0</v>
      </c>
      <c r="W33" s="16">
        <f t="shared" si="11"/>
        <v>7742</v>
      </c>
    </row>
    <row r="34" spans="1:23" ht="15">
      <c r="A34" s="346">
        <v>24</v>
      </c>
      <c r="B34" s="347" t="s">
        <v>909</v>
      </c>
      <c r="C34" s="20">
        <v>31614</v>
      </c>
      <c r="D34" s="20">
        <v>9597</v>
      </c>
      <c r="E34" s="20">
        <v>0</v>
      </c>
      <c r="F34" s="28">
        <v>0</v>
      </c>
      <c r="G34" s="28">
        <f t="shared" si="0"/>
        <v>41211</v>
      </c>
      <c r="H34" s="20">
        <f t="shared" si="1"/>
        <v>29075</v>
      </c>
      <c r="I34" s="20">
        <f t="shared" si="2"/>
        <v>8694</v>
      </c>
      <c r="J34" s="20">
        <f t="shared" si="3"/>
        <v>0</v>
      </c>
      <c r="K34" s="20">
        <f t="shared" si="4"/>
        <v>0</v>
      </c>
      <c r="L34" s="20">
        <f t="shared" si="5"/>
        <v>37769</v>
      </c>
      <c r="M34" s="20">
        <v>6977939</v>
      </c>
      <c r="N34" s="20">
        <v>2086518</v>
      </c>
      <c r="O34" s="20">
        <v>0</v>
      </c>
      <c r="P34" s="20">
        <v>0</v>
      </c>
      <c r="Q34" s="20">
        <f t="shared" si="6"/>
        <v>9064457</v>
      </c>
      <c r="S34" s="16">
        <f t="shared" si="7"/>
        <v>2539</v>
      </c>
      <c r="T34" s="16">
        <f t="shared" si="8"/>
        <v>903</v>
      </c>
      <c r="U34" s="16">
        <f t="shared" si="9"/>
        <v>0</v>
      </c>
      <c r="V34" s="16">
        <f t="shared" si="10"/>
        <v>0</v>
      </c>
      <c r="W34" s="16">
        <f t="shared" si="11"/>
        <v>3442</v>
      </c>
    </row>
    <row r="35" spans="1:23" ht="15">
      <c r="A35" s="346">
        <v>25</v>
      </c>
      <c r="B35" s="347" t="s">
        <v>910</v>
      </c>
      <c r="C35" s="20">
        <v>62112</v>
      </c>
      <c r="D35" s="20">
        <v>22675</v>
      </c>
      <c r="E35" s="20">
        <v>0</v>
      </c>
      <c r="F35" s="28">
        <v>0</v>
      </c>
      <c r="G35" s="28">
        <f t="shared" si="0"/>
        <v>84787</v>
      </c>
      <c r="H35" s="20">
        <f t="shared" si="1"/>
        <v>54806</v>
      </c>
      <c r="I35" s="20">
        <f t="shared" si="2"/>
        <v>20974</v>
      </c>
      <c r="J35" s="20">
        <f t="shared" si="3"/>
        <v>0</v>
      </c>
      <c r="K35" s="20">
        <f t="shared" si="4"/>
        <v>0</v>
      </c>
      <c r="L35" s="20">
        <f t="shared" si="5"/>
        <v>75780</v>
      </c>
      <c r="M35" s="20">
        <v>13153325</v>
      </c>
      <c r="N35" s="20">
        <v>5033754</v>
      </c>
      <c r="O35" s="20">
        <v>0</v>
      </c>
      <c r="P35" s="20">
        <v>0</v>
      </c>
      <c r="Q35" s="20">
        <f t="shared" si="6"/>
        <v>18187079</v>
      </c>
      <c r="S35" s="16">
        <f t="shared" si="7"/>
        <v>7306</v>
      </c>
      <c r="T35" s="16">
        <f t="shared" si="8"/>
        <v>1701</v>
      </c>
      <c r="U35" s="16">
        <f t="shared" si="9"/>
        <v>0</v>
      </c>
      <c r="V35" s="16">
        <f t="shared" si="10"/>
        <v>0</v>
      </c>
      <c r="W35" s="16">
        <f t="shared" si="11"/>
        <v>9007</v>
      </c>
    </row>
    <row r="36" spans="1:23" ht="15">
      <c r="A36" s="346">
        <v>26</v>
      </c>
      <c r="B36" s="347" t="s">
        <v>911</v>
      </c>
      <c r="C36" s="20">
        <v>80676</v>
      </c>
      <c r="D36" s="20">
        <v>30116</v>
      </c>
      <c r="E36" s="20">
        <v>0</v>
      </c>
      <c r="F36" s="28">
        <v>0</v>
      </c>
      <c r="G36" s="28">
        <f t="shared" si="0"/>
        <v>110792</v>
      </c>
      <c r="H36" s="20">
        <f t="shared" si="1"/>
        <v>73725</v>
      </c>
      <c r="I36" s="20">
        <f t="shared" si="2"/>
        <v>27408</v>
      </c>
      <c r="J36" s="20">
        <f t="shared" si="3"/>
        <v>0</v>
      </c>
      <c r="K36" s="20">
        <f t="shared" si="4"/>
        <v>0</v>
      </c>
      <c r="L36" s="20">
        <f t="shared" si="5"/>
        <v>101133</v>
      </c>
      <c r="M36" s="20">
        <v>17693900</v>
      </c>
      <c r="N36" s="20">
        <v>6577901</v>
      </c>
      <c r="O36" s="20">
        <v>0</v>
      </c>
      <c r="P36" s="20">
        <v>0</v>
      </c>
      <c r="Q36" s="20">
        <f t="shared" si="6"/>
        <v>24271801</v>
      </c>
      <c r="S36" s="16">
        <f t="shared" si="7"/>
        <v>6951</v>
      </c>
      <c r="T36" s="16">
        <f t="shared" si="8"/>
        <v>2708</v>
      </c>
      <c r="U36" s="16">
        <f t="shared" si="9"/>
        <v>0</v>
      </c>
      <c r="V36" s="16">
        <f t="shared" si="10"/>
        <v>0</v>
      </c>
      <c r="W36" s="16">
        <f t="shared" si="11"/>
        <v>9659</v>
      </c>
    </row>
    <row r="37" spans="1:23" ht="15">
      <c r="A37" s="346">
        <v>27</v>
      </c>
      <c r="B37" s="347" t="s">
        <v>912</v>
      </c>
      <c r="C37" s="20">
        <v>69168</v>
      </c>
      <c r="D37" s="20">
        <v>18225</v>
      </c>
      <c r="E37" s="20">
        <v>0</v>
      </c>
      <c r="F37" s="28">
        <v>0</v>
      </c>
      <c r="G37" s="28">
        <f t="shared" si="0"/>
        <v>87393</v>
      </c>
      <c r="H37" s="20">
        <f t="shared" si="1"/>
        <v>62707</v>
      </c>
      <c r="I37" s="20">
        <f t="shared" si="2"/>
        <v>17529</v>
      </c>
      <c r="J37" s="20">
        <f t="shared" si="3"/>
        <v>0</v>
      </c>
      <c r="K37" s="20">
        <f t="shared" si="4"/>
        <v>0</v>
      </c>
      <c r="L37" s="20">
        <f t="shared" si="5"/>
        <v>80236</v>
      </c>
      <c r="M37" s="20">
        <v>15049643</v>
      </c>
      <c r="N37" s="20">
        <v>4206975</v>
      </c>
      <c r="O37" s="20">
        <v>0</v>
      </c>
      <c r="P37" s="20">
        <v>0</v>
      </c>
      <c r="Q37" s="20">
        <f t="shared" si="6"/>
        <v>19256618</v>
      </c>
      <c r="S37" s="16">
        <f t="shared" si="7"/>
        <v>6461</v>
      </c>
      <c r="T37" s="16">
        <f t="shared" si="8"/>
        <v>696</v>
      </c>
      <c r="U37" s="16">
        <f t="shared" si="9"/>
        <v>0</v>
      </c>
      <c r="V37" s="16">
        <f t="shared" si="10"/>
        <v>0</v>
      </c>
      <c r="W37" s="16">
        <f t="shared" si="11"/>
        <v>7157</v>
      </c>
    </row>
    <row r="38" spans="1:23" ht="15">
      <c r="A38" s="346">
        <v>28</v>
      </c>
      <c r="B38" s="347" t="s">
        <v>913</v>
      </c>
      <c r="C38" s="20">
        <v>77467</v>
      </c>
      <c r="D38" s="20">
        <v>22920</v>
      </c>
      <c r="E38" s="20">
        <v>0</v>
      </c>
      <c r="F38" s="28">
        <v>0</v>
      </c>
      <c r="G38" s="28">
        <f t="shared" si="0"/>
        <v>100387</v>
      </c>
      <c r="H38" s="20">
        <f t="shared" si="1"/>
        <v>65385</v>
      </c>
      <c r="I38" s="20">
        <f t="shared" si="2"/>
        <v>18837</v>
      </c>
      <c r="J38" s="20">
        <f t="shared" si="3"/>
        <v>0</v>
      </c>
      <c r="K38" s="20">
        <f t="shared" si="4"/>
        <v>0</v>
      </c>
      <c r="L38" s="20">
        <f t="shared" si="5"/>
        <v>84222</v>
      </c>
      <c r="M38" s="20">
        <v>15692398</v>
      </c>
      <c r="N38" s="20">
        <v>4520790</v>
      </c>
      <c r="O38" s="20">
        <v>0</v>
      </c>
      <c r="P38" s="20">
        <v>0</v>
      </c>
      <c r="Q38" s="20">
        <f t="shared" si="6"/>
        <v>20213188</v>
      </c>
      <c r="S38" s="16">
        <f t="shared" si="7"/>
        <v>12082</v>
      </c>
      <c r="T38" s="16">
        <f t="shared" si="8"/>
        <v>4083</v>
      </c>
      <c r="U38" s="16">
        <f t="shared" si="9"/>
        <v>0</v>
      </c>
      <c r="V38" s="16">
        <f t="shared" si="10"/>
        <v>0</v>
      </c>
      <c r="W38" s="16">
        <f t="shared" si="11"/>
        <v>16165</v>
      </c>
    </row>
    <row r="39" spans="1:23" ht="15">
      <c r="A39" s="346">
        <v>29</v>
      </c>
      <c r="B39" s="347" t="s">
        <v>914</v>
      </c>
      <c r="C39" s="20">
        <v>41462</v>
      </c>
      <c r="D39" s="20">
        <v>19129</v>
      </c>
      <c r="E39" s="20">
        <v>0</v>
      </c>
      <c r="F39" s="28">
        <v>0</v>
      </c>
      <c r="G39" s="28">
        <f t="shared" si="0"/>
        <v>60591</v>
      </c>
      <c r="H39" s="20">
        <f t="shared" si="1"/>
        <v>39416</v>
      </c>
      <c r="I39" s="20">
        <f t="shared" si="2"/>
        <v>17208</v>
      </c>
      <c r="J39" s="20">
        <f t="shared" si="3"/>
        <v>0</v>
      </c>
      <c r="K39" s="20">
        <f t="shared" si="4"/>
        <v>0</v>
      </c>
      <c r="L39" s="20">
        <f t="shared" si="5"/>
        <v>56624</v>
      </c>
      <c r="M39" s="20">
        <v>9459734</v>
      </c>
      <c r="N39" s="20">
        <v>4129826</v>
      </c>
      <c r="O39" s="20">
        <v>0</v>
      </c>
      <c r="P39" s="20">
        <v>0</v>
      </c>
      <c r="Q39" s="20">
        <f t="shared" si="6"/>
        <v>13589560</v>
      </c>
      <c r="S39" s="16">
        <f t="shared" si="7"/>
        <v>2046</v>
      </c>
      <c r="T39" s="16">
        <f t="shared" si="8"/>
        <v>1921</v>
      </c>
      <c r="U39" s="16">
        <f t="shared" si="9"/>
        <v>0</v>
      </c>
      <c r="V39" s="16">
        <f t="shared" si="10"/>
        <v>0</v>
      </c>
      <c r="W39" s="16">
        <f t="shared" si="11"/>
        <v>3967</v>
      </c>
    </row>
    <row r="40" spans="1:23" ht="15">
      <c r="A40" s="346">
        <v>30</v>
      </c>
      <c r="B40" s="347" t="s">
        <v>915</v>
      </c>
      <c r="C40" s="20">
        <v>80133</v>
      </c>
      <c r="D40" s="20">
        <v>12981</v>
      </c>
      <c r="E40" s="20">
        <v>370</v>
      </c>
      <c r="F40" s="28">
        <v>0</v>
      </c>
      <c r="G40" s="28">
        <f t="shared" si="0"/>
        <v>93484</v>
      </c>
      <c r="H40" s="20">
        <f t="shared" si="1"/>
        <v>73097</v>
      </c>
      <c r="I40" s="20">
        <f t="shared" si="2"/>
        <v>12326</v>
      </c>
      <c r="J40" s="20">
        <f t="shared" si="3"/>
        <v>276</v>
      </c>
      <c r="K40" s="20">
        <f t="shared" si="4"/>
        <v>0</v>
      </c>
      <c r="L40" s="20">
        <f t="shared" si="5"/>
        <v>85699</v>
      </c>
      <c r="M40" s="20">
        <v>17543253</v>
      </c>
      <c r="N40" s="20">
        <v>2958280</v>
      </c>
      <c r="O40" s="20">
        <v>86295</v>
      </c>
      <c r="P40" s="20">
        <v>0</v>
      </c>
      <c r="Q40" s="20">
        <f t="shared" si="6"/>
        <v>20587828</v>
      </c>
      <c r="S40" s="16">
        <f t="shared" si="7"/>
        <v>7036</v>
      </c>
      <c r="T40" s="16">
        <f t="shared" si="8"/>
        <v>655</v>
      </c>
      <c r="U40" s="16">
        <f t="shared" si="9"/>
        <v>94</v>
      </c>
      <c r="V40" s="16">
        <f t="shared" si="10"/>
        <v>0</v>
      </c>
      <c r="W40" s="16">
        <f t="shared" si="11"/>
        <v>7785</v>
      </c>
    </row>
    <row r="41" spans="1:23" ht="15">
      <c r="A41" s="346">
        <v>31</v>
      </c>
      <c r="B41" s="347" t="s">
        <v>916</v>
      </c>
      <c r="C41" s="20">
        <v>79742</v>
      </c>
      <c r="D41" s="20">
        <v>20618</v>
      </c>
      <c r="E41" s="20">
        <v>0</v>
      </c>
      <c r="F41" s="28">
        <v>0</v>
      </c>
      <c r="G41" s="28">
        <f t="shared" si="0"/>
        <v>100360</v>
      </c>
      <c r="H41" s="20">
        <f t="shared" si="1"/>
        <v>66835</v>
      </c>
      <c r="I41" s="20">
        <f t="shared" si="2"/>
        <v>17269</v>
      </c>
      <c r="J41" s="20">
        <f t="shared" si="3"/>
        <v>0</v>
      </c>
      <c r="K41" s="20">
        <f t="shared" si="4"/>
        <v>0</v>
      </c>
      <c r="L41" s="20">
        <f t="shared" si="5"/>
        <v>84104</v>
      </c>
      <c r="M41" s="20">
        <v>16040507</v>
      </c>
      <c r="N41" s="20">
        <v>4144580</v>
      </c>
      <c r="O41" s="20">
        <v>0</v>
      </c>
      <c r="P41" s="20">
        <v>0</v>
      </c>
      <c r="Q41" s="20">
        <f t="shared" si="6"/>
        <v>20185087</v>
      </c>
      <c r="S41" s="16">
        <f t="shared" si="7"/>
        <v>12907</v>
      </c>
      <c r="T41" s="16">
        <f t="shared" si="8"/>
        <v>3349</v>
      </c>
      <c r="U41" s="16">
        <f t="shared" si="9"/>
        <v>0</v>
      </c>
      <c r="V41" s="16">
        <f t="shared" si="10"/>
        <v>0</v>
      </c>
      <c r="W41" s="16">
        <f t="shared" si="11"/>
        <v>16256</v>
      </c>
    </row>
    <row r="42" spans="1:23" ht="15">
      <c r="A42" s="346">
        <v>32</v>
      </c>
      <c r="B42" s="347" t="s">
        <v>917</v>
      </c>
      <c r="C42" s="20">
        <v>57043</v>
      </c>
      <c r="D42" s="20">
        <v>6027</v>
      </c>
      <c r="E42" s="20">
        <v>0</v>
      </c>
      <c r="F42" s="28">
        <v>0</v>
      </c>
      <c r="G42" s="28">
        <f t="shared" si="0"/>
        <v>63070</v>
      </c>
      <c r="H42" s="20">
        <f t="shared" si="1"/>
        <v>52130</v>
      </c>
      <c r="I42" s="20">
        <f t="shared" si="2"/>
        <v>4856</v>
      </c>
      <c r="J42" s="20">
        <f t="shared" si="3"/>
        <v>0</v>
      </c>
      <c r="K42" s="20">
        <f t="shared" si="4"/>
        <v>0</v>
      </c>
      <c r="L42" s="20">
        <f t="shared" si="5"/>
        <v>56986</v>
      </c>
      <c r="M42" s="20">
        <v>12511137</v>
      </c>
      <c r="N42" s="20">
        <v>1165521</v>
      </c>
      <c r="O42" s="20">
        <v>0</v>
      </c>
      <c r="P42" s="20">
        <v>0</v>
      </c>
      <c r="Q42" s="20">
        <f t="shared" si="6"/>
        <v>13676658</v>
      </c>
      <c r="S42" s="16">
        <f t="shared" si="7"/>
        <v>4913</v>
      </c>
      <c r="T42" s="16">
        <f t="shared" si="8"/>
        <v>1171</v>
      </c>
      <c r="U42" s="16">
        <f t="shared" si="9"/>
        <v>0</v>
      </c>
      <c r="V42" s="16">
        <f t="shared" si="10"/>
        <v>0</v>
      </c>
      <c r="W42" s="16">
        <f t="shared" si="11"/>
        <v>6084</v>
      </c>
    </row>
    <row r="43" spans="1:23" ht="15">
      <c r="A43" s="346">
        <v>33</v>
      </c>
      <c r="B43" s="347" t="s">
        <v>918</v>
      </c>
      <c r="C43" s="20">
        <v>73047</v>
      </c>
      <c r="D43" s="20">
        <v>7595</v>
      </c>
      <c r="E43" s="20">
        <v>330</v>
      </c>
      <c r="F43" s="28">
        <v>163</v>
      </c>
      <c r="G43" s="28">
        <f t="shared" si="0"/>
        <v>81135</v>
      </c>
      <c r="H43" s="20">
        <f t="shared" si="1"/>
        <v>66810</v>
      </c>
      <c r="I43" s="20">
        <f t="shared" si="2"/>
        <v>6474</v>
      </c>
      <c r="J43" s="20">
        <f t="shared" si="3"/>
        <v>355</v>
      </c>
      <c r="K43" s="20">
        <f t="shared" si="4"/>
        <v>171</v>
      </c>
      <c r="L43" s="20">
        <f t="shared" si="5"/>
        <v>73810</v>
      </c>
      <c r="M43" s="20">
        <v>16034417</v>
      </c>
      <c r="N43" s="20">
        <v>1553651</v>
      </c>
      <c r="O43" s="20">
        <v>111068</v>
      </c>
      <c r="P43" s="20">
        <v>41060</v>
      </c>
      <c r="Q43" s="20">
        <f t="shared" si="6"/>
        <v>17740196</v>
      </c>
      <c r="S43" s="16">
        <f t="shared" si="7"/>
        <v>6237</v>
      </c>
      <c r="T43" s="16">
        <f t="shared" si="8"/>
        <v>1121</v>
      </c>
      <c r="U43" s="16">
        <f t="shared" si="9"/>
        <v>-25</v>
      </c>
      <c r="V43" s="16">
        <f t="shared" si="10"/>
        <v>-8</v>
      </c>
      <c r="W43" s="16">
        <f t="shared" si="11"/>
        <v>7325</v>
      </c>
    </row>
    <row r="44" spans="1:23" ht="15">
      <c r="A44" s="346">
        <v>34</v>
      </c>
      <c r="B44" s="347" t="s">
        <v>919</v>
      </c>
      <c r="C44" s="20">
        <v>50066</v>
      </c>
      <c r="D44" s="20">
        <v>3991</v>
      </c>
      <c r="E44" s="20">
        <v>0</v>
      </c>
      <c r="F44" s="28">
        <v>0</v>
      </c>
      <c r="G44" s="28">
        <f t="shared" si="0"/>
        <v>54057</v>
      </c>
      <c r="H44" s="20">
        <f t="shared" si="1"/>
        <v>45775</v>
      </c>
      <c r="I44" s="20">
        <f t="shared" si="2"/>
        <v>3466</v>
      </c>
      <c r="J44" s="20">
        <f t="shared" si="3"/>
        <v>0</v>
      </c>
      <c r="K44" s="20">
        <f t="shared" si="4"/>
        <v>0</v>
      </c>
      <c r="L44" s="20">
        <f t="shared" si="5"/>
        <v>49241</v>
      </c>
      <c r="M44" s="20">
        <v>10986083</v>
      </c>
      <c r="N44" s="20">
        <v>831740</v>
      </c>
      <c r="O44" s="20">
        <v>0</v>
      </c>
      <c r="P44" s="20">
        <v>0</v>
      </c>
      <c r="Q44" s="20">
        <f t="shared" si="6"/>
        <v>11817823</v>
      </c>
      <c r="S44" s="16">
        <f t="shared" si="7"/>
        <v>4291</v>
      </c>
      <c r="T44" s="16">
        <f t="shared" si="8"/>
        <v>525</v>
      </c>
      <c r="U44" s="16">
        <f t="shared" si="9"/>
        <v>0</v>
      </c>
      <c r="V44" s="16">
        <f t="shared" si="10"/>
        <v>0</v>
      </c>
      <c r="W44" s="16">
        <f t="shared" si="11"/>
        <v>4816</v>
      </c>
    </row>
    <row r="45" spans="1:23" ht="12.75">
      <c r="A45" s="3" t="s">
        <v>19</v>
      </c>
      <c r="B45" s="20"/>
      <c r="C45" s="20">
        <f>SUM(C11:C44)</f>
        <v>1384465</v>
      </c>
      <c r="D45" s="20">
        <f aca="true" t="shared" si="12" ref="D45:Q45">SUM(D11:D44)</f>
        <v>420795</v>
      </c>
      <c r="E45" s="20">
        <f t="shared" si="12"/>
        <v>812</v>
      </c>
      <c r="F45" s="20">
        <f t="shared" si="12"/>
        <v>994</v>
      </c>
      <c r="G45" s="20">
        <f t="shared" si="12"/>
        <v>1807066</v>
      </c>
      <c r="H45" s="20">
        <f t="shared" si="12"/>
        <v>1248731</v>
      </c>
      <c r="I45" s="20">
        <f t="shared" si="12"/>
        <v>371245</v>
      </c>
      <c r="J45" s="20">
        <f t="shared" si="3"/>
        <v>678</v>
      </c>
      <c r="K45" s="20">
        <f t="shared" si="12"/>
        <v>758</v>
      </c>
      <c r="L45" s="20">
        <f t="shared" si="12"/>
        <v>1621412</v>
      </c>
      <c r="M45" s="20">
        <f t="shared" si="12"/>
        <v>299694888</v>
      </c>
      <c r="N45" s="20">
        <f t="shared" si="12"/>
        <v>89098668</v>
      </c>
      <c r="O45" s="20">
        <f t="shared" si="12"/>
        <v>212272</v>
      </c>
      <c r="P45" s="20">
        <f t="shared" si="12"/>
        <v>181977</v>
      </c>
      <c r="Q45" s="20">
        <f t="shared" si="12"/>
        <v>389187805</v>
      </c>
      <c r="S45" s="16">
        <f t="shared" si="7"/>
        <v>135734</v>
      </c>
      <c r="T45" s="16">
        <f t="shared" si="8"/>
        <v>49550</v>
      </c>
      <c r="U45" s="16">
        <f t="shared" si="9"/>
        <v>134</v>
      </c>
      <c r="V45" s="16">
        <f t="shared" si="10"/>
        <v>236</v>
      </c>
      <c r="W45" s="16">
        <f t="shared" si="11"/>
        <v>185654</v>
      </c>
    </row>
    <row r="46" spans="1:17" ht="12.75">
      <c r="A46" s="74"/>
      <c r="B46" s="22"/>
      <c r="C46" s="22"/>
      <c r="D46" s="22"/>
      <c r="E46" s="22"/>
      <c r="F46" s="22"/>
      <c r="G46" s="22"/>
      <c r="H46" s="22"/>
      <c r="I46" s="22"/>
      <c r="J46" s="22"/>
      <c r="K46" s="22"/>
      <c r="L46" s="22"/>
      <c r="M46" s="22"/>
      <c r="N46" s="22"/>
      <c r="O46" s="22"/>
      <c r="P46" s="22"/>
      <c r="Q46" s="22"/>
    </row>
    <row r="47" spans="1:4" ht="12.75">
      <c r="A47" s="11" t="s">
        <v>8</v>
      </c>
      <c r="B47"/>
      <c r="C47"/>
      <c r="D47"/>
    </row>
    <row r="48" spans="1:4" ht="12.75">
      <c r="A48" t="s">
        <v>9</v>
      </c>
      <c r="B48"/>
      <c r="C48"/>
      <c r="D48"/>
    </row>
    <row r="49" spans="1:12" ht="12.75">
      <c r="A49" t="s">
        <v>10</v>
      </c>
      <c r="B49"/>
      <c r="C49"/>
      <c r="D49"/>
      <c r="I49" s="12"/>
      <c r="J49" s="12"/>
      <c r="K49" s="12"/>
      <c r="L49" s="12"/>
    </row>
    <row r="50" spans="1:12" ht="12.75">
      <c r="A50" s="16" t="s">
        <v>429</v>
      </c>
      <c r="J50" s="12"/>
      <c r="K50" s="12"/>
      <c r="L50" s="12"/>
    </row>
    <row r="51" spans="3:13" ht="12.75">
      <c r="C51" s="16" t="s">
        <v>431</v>
      </c>
      <c r="E51" s="13"/>
      <c r="F51" s="13"/>
      <c r="G51" s="13"/>
      <c r="H51" s="13"/>
      <c r="I51" s="13"/>
      <c r="J51" s="13"/>
      <c r="K51" s="13"/>
      <c r="L51" s="13"/>
      <c r="M51" s="13"/>
    </row>
    <row r="53" spans="1:17" ht="15" customHeight="1">
      <c r="A53" s="14" t="s">
        <v>12</v>
      </c>
      <c r="B53" s="14"/>
      <c r="C53" s="14"/>
      <c r="D53" s="14"/>
      <c r="E53" s="14"/>
      <c r="F53" s="14"/>
      <c r="G53" s="14"/>
      <c r="M53" s="695" t="s">
        <v>13</v>
      </c>
      <c r="N53" s="695"/>
      <c r="O53" s="695"/>
      <c r="P53" s="695"/>
      <c r="Q53" s="695"/>
    </row>
    <row r="54" spans="2:17" ht="15" customHeight="1">
      <c r="B54" s="559"/>
      <c r="C54" s="559"/>
      <c r="D54" s="559"/>
      <c r="E54" s="559"/>
      <c r="F54" s="559"/>
      <c r="G54" s="559"/>
      <c r="M54" s="695" t="s">
        <v>14</v>
      </c>
      <c r="N54" s="695"/>
      <c r="O54" s="695"/>
      <c r="P54" s="695"/>
      <c r="Q54" s="695"/>
    </row>
    <row r="55" spans="2:17" ht="15.75" customHeight="1">
      <c r="B55" s="559"/>
      <c r="C55" s="559"/>
      <c r="D55" s="559"/>
      <c r="E55" s="559"/>
      <c r="F55" s="559"/>
      <c r="G55" s="559"/>
      <c r="M55" s="695" t="s">
        <v>20</v>
      </c>
      <c r="N55" s="695"/>
      <c r="O55" s="695"/>
      <c r="P55" s="695"/>
      <c r="Q55" s="695"/>
    </row>
    <row r="56" spans="13:17" ht="12.75">
      <c r="M56" s="15"/>
      <c r="N56" s="15"/>
      <c r="O56" s="1" t="s">
        <v>85</v>
      </c>
      <c r="P56" s="1"/>
      <c r="Q56" s="1"/>
    </row>
    <row r="57" spans="1:12" ht="12.75">
      <c r="A57" s="756"/>
      <c r="B57" s="756"/>
      <c r="C57" s="756"/>
      <c r="D57" s="756"/>
      <c r="E57" s="756"/>
      <c r="F57" s="756"/>
      <c r="G57" s="756"/>
      <c r="H57" s="756"/>
      <c r="I57" s="756"/>
      <c r="J57" s="756"/>
      <c r="K57" s="756"/>
      <c r="L57" s="756"/>
    </row>
  </sheetData>
  <sheetProtection/>
  <mergeCells count="15">
    <mergeCell ref="A2:Q2"/>
    <mergeCell ref="M53:Q53"/>
    <mergeCell ref="M54:Q54"/>
    <mergeCell ref="M55:Q55"/>
    <mergeCell ref="A57:L57"/>
    <mergeCell ref="O1:Q1"/>
    <mergeCell ref="M8:Q8"/>
    <mergeCell ref="A8:A9"/>
    <mergeCell ref="B8:B9"/>
    <mergeCell ref="A7:B7"/>
    <mergeCell ref="N7:R7"/>
    <mergeCell ref="C8:G8"/>
    <mergeCell ref="H8:L8"/>
    <mergeCell ref="A5:Q5"/>
    <mergeCell ref="A3:Q3"/>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8" r:id="rId1"/>
</worksheet>
</file>

<file path=xl/worksheets/sheet13.xml><?xml version="1.0" encoding="utf-8"?>
<worksheet xmlns="http://schemas.openxmlformats.org/spreadsheetml/2006/main" xmlns:r="http://schemas.openxmlformats.org/officeDocument/2006/relationships">
  <sheetPr>
    <pageSetUpPr fitToPage="1"/>
  </sheetPr>
  <dimension ref="A1:L51"/>
  <sheetViews>
    <sheetView view="pageBreakPreview" zoomScaleSheetLayoutView="100" zoomScalePageLayoutView="0" workbookViewId="0" topLeftCell="A1">
      <pane xSplit="2" ySplit="8" topLeftCell="C39" activePane="bottomRight" state="frozen"/>
      <selection pane="topLeft" activeCell="A1" sqref="A1"/>
      <selection pane="topRight" activeCell="C1" sqref="C1"/>
      <selection pane="bottomLeft" activeCell="A9" sqref="A9"/>
      <selection pane="bottomRight" activeCell="E11" sqref="E11"/>
    </sheetView>
  </sheetViews>
  <sheetFormatPr defaultColWidth="9.140625" defaultRowHeight="12.75"/>
  <cols>
    <col min="1" max="1" width="6.00390625" style="0" customWidth="1"/>
    <col min="2" max="2" width="24.140625" style="0" customWidth="1"/>
    <col min="3" max="3" width="17.28125" style="0" customWidth="1"/>
    <col min="4" max="4" width="19.00390625" style="0" customWidth="1"/>
    <col min="5" max="5" width="19.7109375" style="0" customWidth="1"/>
    <col min="6" max="6" width="18.8515625" style="0" customWidth="1"/>
    <col min="7" max="7" width="15.28125" style="0" customWidth="1"/>
  </cols>
  <sheetData>
    <row r="1" spans="1:7" ht="18">
      <c r="A1" s="740" t="s">
        <v>0</v>
      </c>
      <c r="B1" s="740"/>
      <c r="C1" s="740"/>
      <c r="D1" s="740"/>
      <c r="E1" s="740"/>
      <c r="G1" s="195" t="s">
        <v>638</v>
      </c>
    </row>
    <row r="2" spans="1:6" ht="21">
      <c r="A2" s="741" t="s">
        <v>704</v>
      </c>
      <c r="B2" s="741"/>
      <c r="C2" s="741"/>
      <c r="D2" s="741"/>
      <c r="E2" s="741"/>
      <c r="F2" s="741"/>
    </row>
    <row r="3" spans="1:2" ht="15">
      <c r="A3" s="197"/>
      <c r="B3" s="197"/>
    </row>
    <row r="4" spans="1:6" ht="18" customHeight="1">
      <c r="A4" s="742" t="s">
        <v>639</v>
      </c>
      <c r="B4" s="742"/>
      <c r="C4" s="742"/>
      <c r="D4" s="742"/>
      <c r="E4" s="742"/>
      <c r="F4" s="742"/>
    </row>
    <row r="5" spans="1:2" ht="15">
      <c r="A5" s="198" t="s">
        <v>1137</v>
      </c>
      <c r="B5" s="198"/>
    </row>
    <row r="6" spans="1:7" ht="15">
      <c r="A6" s="198"/>
      <c r="B6" s="198"/>
      <c r="F6" s="754" t="s">
        <v>781</v>
      </c>
      <c r="G6" s="754"/>
    </row>
    <row r="7" spans="1:7" ht="42" customHeight="1">
      <c r="A7" s="199" t="s">
        <v>2</v>
      </c>
      <c r="B7" s="199" t="s">
        <v>3</v>
      </c>
      <c r="C7" s="303" t="s">
        <v>640</v>
      </c>
      <c r="D7" s="303" t="s">
        <v>641</v>
      </c>
      <c r="E7" s="303" t="s">
        <v>642</v>
      </c>
      <c r="F7" s="303" t="s">
        <v>643</v>
      </c>
      <c r="G7" s="288" t="s">
        <v>644</v>
      </c>
    </row>
    <row r="8" spans="1:7" s="195" customFormat="1" ht="15">
      <c r="A8" s="201" t="s">
        <v>260</v>
      </c>
      <c r="B8" s="201" t="s">
        <v>261</v>
      </c>
      <c r="C8" s="201" t="s">
        <v>262</v>
      </c>
      <c r="D8" s="201" t="s">
        <v>263</v>
      </c>
      <c r="E8" s="201" t="s">
        <v>264</v>
      </c>
      <c r="F8" s="201" t="s">
        <v>265</v>
      </c>
      <c r="G8" s="201" t="s">
        <v>266</v>
      </c>
    </row>
    <row r="9" spans="1:7" s="195" customFormat="1" ht="15">
      <c r="A9" s="346">
        <v>1</v>
      </c>
      <c r="B9" s="347" t="s">
        <v>886</v>
      </c>
      <c r="C9" s="201">
        <f>'enrolment vs availed_PY'!G11+'enrolment vs availed_UPY'!G11</f>
        <v>105592</v>
      </c>
      <c r="D9" s="201">
        <v>56243</v>
      </c>
      <c r="E9" s="201">
        <v>1009</v>
      </c>
      <c r="F9" s="201">
        <f>C9-D9-E9</f>
        <v>48340</v>
      </c>
      <c r="G9" s="201">
        <v>0</v>
      </c>
    </row>
    <row r="10" spans="1:7" s="195" customFormat="1" ht="15">
      <c r="A10" s="346">
        <v>2</v>
      </c>
      <c r="B10" s="347" t="s">
        <v>887</v>
      </c>
      <c r="C10" s="201">
        <f>'enrolment vs availed_PY'!G12+'enrolment vs availed_UPY'!G12</f>
        <v>153749</v>
      </c>
      <c r="D10" s="201">
        <v>77302</v>
      </c>
      <c r="E10" s="201">
        <v>2715</v>
      </c>
      <c r="F10" s="201">
        <f aca="true" t="shared" si="0" ref="F10:F42">C10-D10-E10</f>
        <v>73732</v>
      </c>
      <c r="G10" s="201">
        <v>0</v>
      </c>
    </row>
    <row r="11" spans="1:7" s="195" customFormat="1" ht="15">
      <c r="A11" s="346">
        <v>3</v>
      </c>
      <c r="B11" s="347" t="s">
        <v>888</v>
      </c>
      <c r="C11" s="201">
        <f>'enrolment vs availed_PY'!G13+'enrolment vs availed_UPY'!G13</f>
        <v>137706</v>
      </c>
      <c r="D11" s="201">
        <v>120909</v>
      </c>
      <c r="E11" s="201">
        <v>795</v>
      </c>
      <c r="F11" s="201">
        <f t="shared" si="0"/>
        <v>16002</v>
      </c>
      <c r="G11" s="201">
        <v>0</v>
      </c>
    </row>
    <row r="12" spans="1:7" s="195" customFormat="1" ht="15">
      <c r="A12" s="346">
        <v>4</v>
      </c>
      <c r="B12" s="347" t="s">
        <v>889</v>
      </c>
      <c r="C12" s="201">
        <f>'enrolment vs availed_PY'!G14+'enrolment vs availed_UPY'!G14</f>
        <v>154000</v>
      </c>
      <c r="D12" s="201">
        <v>125516</v>
      </c>
      <c r="E12" s="201">
        <v>720</v>
      </c>
      <c r="F12" s="201">
        <f t="shared" si="0"/>
        <v>27764</v>
      </c>
      <c r="G12" s="201">
        <v>0</v>
      </c>
    </row>
    <row r="13" spans="1:7" s="195" customFormat="1" ht="15">
      <c r="A13" s="346">
        <v>5</v>
      </c>
      <c r="B13" s="347" t="s">
        <v>890</v>
      </c>
      <c r="C13" s="201">
        <f>'enrolment vs availed_PY'!G15+'enrolment vs availed_UPY'!G15</f>
        <v>127869</v>
      </c>
      <c r="D13" s="201">
        <v>110846</v>
      </c>
      <c r="E13" s="201">
        <v>860</v>
      </c>
      <c r="F13" s="201">
        <f t="shared" si="0"/>
        <v>16163</v>
      </c>
      <c r="G13" s="201">
        <v>0</v>
      </c>
    </row>
    <row r="14" spans="1:7" s="195" customFormat="1" ht="15">
      <c r="A14" s="346">
        <v>6</v>
      </c>
      <c r="B14" s="347" t="s">
        <v>891</v>
      </c>
      <c r="C14" s="201">
        <f>'enrolment vs availed_PY'!G16+'enrolment vs availed_UPY'!G16</f>
        <v>54334</v>
      </c>
      <c r="D14" s="201">
        <v>48509</v>
      </c>
      <c r="E14" s="201">
        <v>302</v>
      </c>
      <c r="F14" s="201">
        <f t="shared" si="0"/>
        <v>5523</v>
      </c>
      <c r="G14" s="201">
        <v>0</v>
      </c>
    </row>
    <row r="15" spans="1:7" s="195" customFormat="1" ht="15">
      <c r="A15" s="346">
        <v>7</v>
      </c>
      <c r="B15" s="347" t="s">
        <v>892</v>
      </c>
      <c r="C15" s="201">
        <f>'enrolment vs availed_PY'!G17+'enrolment vs availed_UPY'!G17</f>
        <v>60102</v>
      </c>
      <c r="D15" s="201">
        <v>55246</v>
      </c>
      <c r="E15" s="201">
        <v>360</v>
      </c>
      <c r="F15" s="201">
        <f t="shared" si="0"/>
        <v>4496</v>
      </c>
      <c r="G15" s="201">
        <v>0</v>
      </c>
    </row>
    <row r="16" spans="1:7" s="195" customFormat="1" ht="15">
      <c r="A16" s="346">
        <v>8</v>
      </c>
      <c r="B16" s="347" t="s">
        <v>893</v>
      </c>
      <c r="C16" s="201">
        <f>'enrolment vs availed_PY'!G18+'enrolment vs availed_UPY'!G18</f>
        <v>89563</v>
      </c>
      <c r="D16" s="201">
        <v>79265</v>
      </c>
      <c r="E16" s="201">
        <v>555</v>
      </c>
      <c r="F16" s="201">
        <f t="shared" si="0"/>
        <v>9743</v>
      </c>
      <c r="G16" s="201">
        <v>0</v>
      </c>
    </row>
    <row r="17" spans="1:7" s="195" customFormat="1" ht="15">
      <c r="A17" s="346">
        <v>9</v>
      </c>
      <c r="B17" s="347" t="s">
        <v>894</v>
      </c>
      <c r="C17" s="201">
        <f>'enrolment vs availed_PY'!G19+'enrolment vs availed_UPY'!G19</f>
        <v>74569</v>
      </c>
      <c r="D17" s="201">
        <v>65227</v>
      </c>
      <c r="E17" s="201">
        <v>272</v>
      </c>
      <c r="F17" s="201">
        <f t="shared" si="0"/>
        <v>9070</v>
      </c>
      <c r="G17" s="201">
        <v>0</v>
      </c>
    </row>
    <row r="18" spans="1:7" s="195" customFormat="1" ht="15">
      <c r="A18" s="346">
        <v>10</v>
      </c>
      <c r="B18" s="347" t="s">
        <v>895</v>
      </c>
      <c r="C18" s="201">
        <f>'enrolment vs availed_PY'!G20+'enrolment vs availed_UPY'!G20</f>
        <v>106338</v>
      </c>
      <c r="D18" s="201">
        <v>92047</v>
      </c>
      <c r="E18" s="201">
        <v>331</v>
      </c>
      <c r="F18" s="201">
        <f t="shared" si="0"/>
        <v>13960</v>
      </c>
      <c r="G18" s="201">
        <v>0</v>
      </c>
    </row>
    <row r="19" spans="1:7" s="195" customFormat="1" ht="15">
      <c r="A19" s="346">
        <v>11</v>
      </c>
      <c r="B19" s="347" t="s">
        <v>896</v>
      </c>
      <c r="C19" s="201">
        <f>'enrolment vs availed_PY'!G21+'enrolment vs availed_UPY'!G21</f>
        <v>72262</v>
      </c>
      <c r="D19" s="201">
        <v>70053</v>
      </c>
      <c r="E19" s="201">
        <v>465</v>
      </c>
      <c r="F19" s="201">
        <f t="shared" si="0"/>
        <v>1744</v>
      </c>
      <c r="G19" s="201">
        <v>0</v>
      </c>
    </row>
    <row r="20" spans="1:7" s="195" customFormat="1" ht="15">
      <c r="A20" s="346">
        <v>12</v>
      </c>
      <c r="B20" s="347" t="s">
        <v>897</v>
      </c>
      <c r="C20" s="201">
        <f>'enrolment vs availed_PY'!G22+'enrolment vs availed_UPY'!G22</f>
        <v>176822</v>
      </c>
      <c r="D20" s="201">
        <v>157909</v>
      </c>
      <c r="E20" s="201">
        <v>1491</v>
      </c>
      <c r="F20" s="201">
        <f t="shared" si="0"/>
        <v>17422</v>
      </c>
      <c r="G20" s="201">
        <v>0</v>
      </c>
    </row>
    <row r="21" spans="1:7" s="195" customFormat="1" ht="15">
      <c r="A21" s="346">
        <v>13</v>
      </c>
      <c r="B21" s="347" t="s">
        <v>898</v>
      </c>
      <c r="C21" s="201">
        <f>'enrolment vs availed_PY'!G23+'enrolment vs availed_UPY'!G23</f>
        <v>92380</v>
      </c>
      <c r="D21" s="201">
        <v>87371</v>
      </c>
      <c r="E21" s="201">
        <v>1909</v>
      </c>
      <c r="F21" s="201">
        <f t="shared" si="0"/>
        <v>3100</v>
      </c>
      <c r="G21" s="201">
        <v>0</v>
      </c>
    </row>
    <row r="22" spans="1:7" s="195" customFormat="1" ht="15">
      <c r="A22" s="346">
        <v>14</v>
      </c>
      <c r="B22" s="347" t="s">
        <v>899</v>
      </c>
      <c r="C22" s="201">
        <f>'enrolment vs availed_PY'!G24+'enrolment vs availed_UPY'!G24</f>
        <v>68275</v>
      </c>
      <c r="D22" s="201">
        <v>61877</v>
      </c>
      <c r="E22" s="201">
        <v>357</v>
      </c>
      <c r="F22" s="201">
        <f t="shared" si="0"/>
        <v>6041</v>
      </c>
      <c r="G22" s="201">
        <v>0</v>
      </c>
    </row>
    <row r="23" spans="1:7" s="195" customFormat="1" ht="15">
      <c r="A23" s="346">
        <v>15</v>
      </c>
      <c r="B23" s="347" t="s">
        <v>900</v>
      </c>
      <c r="C23" s="201">
        <f>'enrolment vs availed_PY'!G25+'enrolment vs availed_UPY'!G25</f>
        <v>27261</v>
      </c>
      <c r="D23" s="201">
        <v>20937</v>
      </c>
      <c r="E23" s="201">
        <v>126</v>
      </c>
      <c r="F23" s="201">
        <f t="shared" si="0"/>
        <v>6198</v>
      </c>
      <c r="G23" s="201">
        <v>0</v>
      </c>
    </row>
    <row r="24" spans="1:7" s="195" customFormat="1" ht="15">
      <c r="A24" s="346">
        <v>16</v>
      </c>
      <c r="B24" s="347" t="s">
        <v>901</v>
      </c>
      <c r="C24" s="201">
        <f>'enrolment vs availed_PY'!G26+'enrolment vs availed_UPY'!G26</f>
        <v>96018</v>
      </c>
      <c r="D24" s="201">
        <v>89197</v>
      </c>
      <c r="E24" s="201">
        <v>739</v>
      </c>
      <c r="F24" s="201">
        <f t="shared" si="0"/>
        <v>6082</v>
      </c>
      <c r="G24" s="201">
        <v>0</v>
      </c>
    </row>
    <row r="25" spans="1:7" s="195" customFormat="1" ht="15">
      <c r="A25" s="346">
        <v>17</v>
      </c>
      <c r="B25" s="347" t="s">
        <v>902</v>
      </c>
      <c r="C25" s="201">
        <f>'enrolment vs availed_PY'!G27+'enrolment vs availed_UPY'!G27</f>
        <v>67031</v>
      </c>
      <c r="D25" s="201">
        <v>61846</v>
      </c>
      <c r="E25" s="201">
        <v>1338</v>
      </c>
      <c r="F25" s="201">
        <f t="shared" si="0"/>
        <v>3847</v>
      </c>
      <c r="G25" s="201">
        <v>0</v>
      </c>
    </row>
    <row r="26" spans="1:7" s="195" customFormat="1" ht="15">
      <c r="A26" s="348">
        <v>18</v>
      </c>
      <c r="B26" s="349" t="s">
        <v>903</v>
      </c>
      <c r="C26" s="201">
        <f>'enrolment vs availed_PY'!G28+'enrolment vs availed_UPY'!G28</f>
        <v>118059</v>
      </c>
      <c r="D26" s="201">
        <v>89755</v>
      </c>
      <c r="E26" s="201">
        <v>469</v>
      </c>
      <c r="F26" s="201">
        <f t="shared" si="0"/>
        <v>27835</v>
      </c>
      <c r="G26" s="201">
        <v>0</v>
      </c>
    </row>
    <row r="27" spans="1:7" s="195" customFormat="1" ht="15">
      <c r="A27" s="346">
        <v>19</v>
      </c>
      <c r="B27" s="347" t="s">
        <v>904</v>
      </c>
      <c r="C27" s="201">
        <f>'enrolment vs availed_PY'!G29+'enrolment vs availed_UPY'!G29</f>
        <v>63851</v>
      </c>
      <c r="D27" s="201">
        <v>52249</v>
      </c>
      <c r="E27" s="201">
        <v>243</v>
      </c>
      <c r="F27" s="201">
        <f t="shared" si="0"/>
        <v>11359</v>
      </c>
      <c r="G27" s="201">
        <v>0</v>
      </c>
    </row>
    <row r="28" spans="1:7" s="195" customFormat="1" ht="15">
      <c r="A28" s="348">
        <v>20</v>
      </c>
      <c r="B28" s="349" t="s">
        <v>905</v>
      </c>
      <c r="C28" s="201">
        <f>'enrolment vs availed_PY'!G30+'enrolment vs availed_UPY'!G30</f>
        <v>159756</v>
      </c>
      <c r="D28" s="201">
        <v>123421</v>
      </c>
      <c r="E28" s="201">
        <v>1574</v>
      </c>
      <c r="F28" s="201">
        <f t="shared" si="0"/>
        <v>34761</v>
      </c>
      <c r="G28" s="201">
        <v>0</v>
      </c>
    </row>
    <row r="29" spans="1:7" s="195" customFormat="1" ht="15">
      <c r="A29" s="346">
        <v>21</v>
      </c>
      <c r="B29" s="347" t="s">
        <v>906</v>
      </c>
      <c r="C29" s="201">
        <f>'enrolment vs availed_PY'!G31+'enrolment vs availed_UPY'!G31</f>
        <v>50613</v>
      </c>
      <c r="D29" s="201">
        <v>44712</v>
      </c>
      <c r="E29" s="201">
        <v>75</v>
      </c>
      <c r="F29" s="201">
        <f t="shared" si="0"/>
        <v>5826</v>
      </c>
      <c r="G29" s="201">
        <v>0</v>
      </c>
    </row>
    <row r="30" spans="1:7" s="195" customFormat="1" ht="15">
      <c r="A30" s="346">
        <v>22</v>
      </c>
      <c r="B30" s="347" t="s">
        <v>907</v>
      </c>
      <c r="C30" s="201">
        <f>'enrolment vs availed_PY'!G32+'enrolment vs availed_UPY'!G32</f>
        <v>72389</v>
      </c>
      <c r="D30" s="201">
        <v>66737</v>
      </c>
      <c r="E30" s="201">
        <v>171</v>
      </c>
      <c r="F30" s="201">
        <f t="shared" si="0"/>
        <v>5481</v>
      </c>
      <c r="G30" s="201">
        <v>0</v>
      </c>
    </row>
    <row r="31" spans="1:7" s="195" customFormat="1" ht="15">
      <c r="A31" s="346">
        <v>23</v>
      </c>
      <c r="B31" s="347" t="s">
        <v>908</v>
      </c>
      <c r="C31" s="201">
        <f>'enrolment vs availed_PY'!G33+'enrolment vs availed_UPY'!G33</f>
        <v>162115</v>
      </c>
      <c r="D31" s="201">
        <v>144199</v>
      </c>
      <c r="E31" s="201">
        <v>1972</v>
      </c>
      <c r="F31" s="201">
        <f t="shared" si="0"/>
        <v>15944</v>
      </c>
      <c r="G31" s="201">
        <v>0</v>
      </c>
    </row>
    <row r="32" spans="1:7" s="195" customFormat="1" ht="15">
      <c r="A32" s="346">
        <v>24</v>
      </c>
      <c r="B32" s="347" t="s">
        <v>909</v>
      </c>
      <c r="C32" s="201">
        <f>'enrolment vs availed_PY'!G34+'enrolment vs availed_UPY'!G34</f>
        <v>109241</v>
      </c>
      <c r="D32" s="201">
        <v>92653</v>
      </c>
      <c r="E32" s="201">
        <v>657</v>
      </c>
      <c r="F32" s="201">
        <f t="shared" si="0"/>
        <v>15931</v>
      </c>
      <c r="G32" s="201">
        <v>0</v>
      </c>
    </row>
    <row r="33" spans="1:7" s="195" customFormat="1" ht="15">
      <c r="A33" s="346">
        <v>25</v>
      </c>
      <c r="B33" s="347" t="s">
        <v>910</v>
      </c>
      <c r="C33" s="201">
        <f>'enrolment vs availed_PY'!G35+'enrolment vs availed_UPY'!G35</f>
        <v>215141</v>
      </c>
      <c r="D33" s="201">
        <v>178411</v>
      </c>
      <c r="E33" s="201">
        <v>1010</v>
      </c>
      <c r="F33" s="201">
        <f t="shared" si="0"/>
        <v>35720</v>
      </c>
      <c r="G33" s="201">
        <v>0</v>
      </c>
    </row>
    <row r="34" spans="1:7" s="195" customFormat="1" ht="15">
      <c r="A34" s="346">
        <v>26</v>
      </c>
      <c r="B34" s="347" t="s">
        <v>911</v>
      </c>
      <c r="C34" s="201">
        <f>'enrolment vs availed_PY'!G36+'enrolment vs availed_UPY'!G36</f>
        <v>287920</v>
      </c>
      <c r="D34" s="201">
        <v>237953</v>
      </c>
      <c r="E34" s="201">
        <v>3755</v>
      </c>
      <c r="F34" s="201">
        <f t="shared" si="0"/>
        <v>46212</v>
      </c>
      <c r="G34" s="201">
        <v>0</v>
      </c>
    </row>
    <row r="35" spans="1:7" s="195" customFormat="1" ht="15">
      <c r="A35" s="346">
        <v>27</v>
      </c>
      <c r="B35" s="347" t="s">
        <v>912</v>
      </c>
      <c r="C35" s="201">
        <f>'enrolment vs availed_PY'!G37+'enrolment vs availed_UPY'!G37</f>
        <v>224086</v>
      </c>
      <c r="D35" s="201">
        <v>191229</v>
      </c>
      <c r="E35" s="201">
        <v>2479</v>
      </c>
      <c r="F35" s="201">
        <f t="shared" si="0"/>
        <v>30378</v>
      </c>
      <c r="G35" s="201">
        <v>0</v>
      </c>
    </row>
    <row r="36" spans="1:7" s="195" customFormat="1" ht="15">
      <c r="A36" s="346">
        <v>28</v>
      </c>
      <c r="B36" s="347" t="s">
        <v>913</v>
      </c>
      <c r="C36" s="201">
        <f>'enrolment vs availed_PY'!G38+'enrolment vs availed_UPY'!G38</f>
        <v>271706</v>
      </c>
      <c r="D36" s="201">
        <v>225037</v>
      </c>
      <c r="E36" s="201">
        <v>4028</v>
      </c>
      <c r="F36" s="201">
        <f t="shared" si="0"/>
        <v>42641</v>
      </c>
      <c r="G36" s="201">
        <v>0</v>
      </c>
    </row>
    <row r="37" spans="1:7" s="195" customFormat="1" ht="15">
      <c r="A37" s="346">
        <v>29</v>
      </c>
      <c r="B37" s="347" t="s">
        <v>914</v>
      </c>
      <c r="C37" s="201">
        <f>'enrolment vs availed_PY'!G39+'enrolment vs availed_UPY'!G39</f>
        <v>157850</v>
      </c>
      <c r="D37" s="201">
        <v>112189</v>
      </c>
      <c r="E37" s="201">
        <v>229</v>
      </c>
      <c r="F37" s="201">
        <f t="shared" si="0"/>
        <v>45432</v>
      </c>
      <c r="G37" s="201">
        <v>0</v>
      </c>
    </row>
    <row r="38" spans="1:7" s="195" customFormat="1" ht="15">
      <c r="A38" s="346">
        <v>30</v>
      </c>
      <c r="B38" s="347" t="s">
        <v>915</v>
      </c>
      <c r="C38" s="201">
        <f>'enrolment vs availed_PY'!G40+'enrolment vs availed_UPY'!G40</f>
        <v>244125</v>
      </c>
      <c r="D38" s="201">
        <v>238000</v>
      </c>
      <c r="E38" s="201">
        <v>1803</v>
      </c>
      <c r="F38" s="201">
        <f t="shared" si="0"/>
        <v>4322</v>
      </c>
      <c r="G38" s="201">
        <v>0</v>
      </c>
    </row>
    <row r="39" spans="1:7" s="195" customFormat="1" ht="15">
      <c r="A39" s="346">
        <v>31</v>
      </c>
      <c r="B39" s="347" t="s">
        <v>916</v>
      </c>
      <c r="C39" s="201">
        <f>'enrolment vs availed_PY'!G41+'enrolment vs availed_UPY'!G41</f>
        <v>271911</v>
      </c>
      <c r="D39" s="201">
        <v>218316</v>
      </c>
      <c r="E39" s="201">
        <v>3050</v>
      </c>
      <c r="F39" s="201">
        <f t="shared" si="0"/>
        <v>50545</v>
      </c>
      <c r="G39" s="201">
        <v>0</v>
      </c>
    </row>
    <row r="40" spans="1:7" s="195" customFormat="1" ht="15">
      <c r="A40" s="346">
        <v>32</v>
      </c>
      <c r="B40" s="347" t="s">
        <v>917</v>
      </c>
      <c r="C40" s="201">
        <f>'enrolment vs availed_PY'!G42+'enrolment vs availed_UPY'!G42</f>
        <v>172059</v>
      </c>
      <c r="D40" s="201">
        <v>169346</v>
      </c>
      <c r="E40" s="201">
        <v>1400</v>
      </c>
      <c r="F40" s="201">
        <f t="shared" si="0"/>
        <v>1313</v>
      </c>
      <c r="G40" s="201">
        <v>0</v>
      </c>
    </row>
    <row r="41" spans="1:7" s="195" customFormat="1" ht="15">
      <c r="A41" s="346">
        <v>33</v>
      </c>
      <c r="B41" s="347" t="s">
        <v>918</v>
      </c>
      <c r="C41" s="201">
        <f>'enrolment vs availed_PY'!G43+'enrolment vs availed_UPY'!G43</f>
        <v>230683</v>
      </c>
      <c r="D41" s="201">
        <v>210772</v>
      </c>
      <c r="E41" s="201">
        <v>2961</v>
      </c>
      <c r="F41" s="201">
        <f t="shared" si="0"/>
        <v>16950</v>
      </c>
      <c r="G41" s="201">
        <v>0</v>
      </c>
    </row>
    <row r="42" spans="1:7" s="195" customFormat="1" ht="15">
      <c r="A42" s="346">
        <v>34</v>
      </c>
      <c r="B42" s="347" t="s">
        <v>919</v>
      </c>
      <c r="C42" s="201">
        <f>'enrolment vs availed_PY'!G44+'enrolment vs availed_UPY'!G44</f>
        <v>157533</v>
      </c>
      <c r="D42" s="201">
        <v>152972</v>
      </c>
      <c r="E42" s="201">
        <v>1994</v>
      </c>
      <c r="F42" s="201">
        <f t="shared" si="0"/>
        <v>2567</v>
      </c>
      <c r="G42" s="201">
        <v>0</v>
      </c>
    </row>
    <row r="43" spans="1:7" s="195" customFormat="1" ht="15">
      <c r="A43" s="3" t="s">
        <v>19</v>
      </c>
      <c r="B43" s="20"/>
      <c r="C43" s="201">
        <f>SUM(C9:C42)</f>
        <v>4632909</v>
      </c>
      <c r="D43" s="201">
        <f>SUM(D9:D42)</f>
        <v>3928251</v>
      </c>
      <c r="E43" s="201">
        <f>SUM(E9:E42)</f>
        <v>42214</v>
      </c>
      <c r="F43" s="201">
        <f>SUM(F9:F42)</f>
        <v>662444</v>
      </c>
      <c r="G43" s="201">
        <v>0</v>
      </c>
    </row>
    <row r="47" spans="1:8" ht="15" customHeight="1">
      <c r="A47" s="304"/>
      <c r="B47" s="304"/>
      <c r="C47" s="304"/>
      <c r="D47" s="304"/>
      <c r="E47" s="758" t="s">
        <v>13</v>
      </c>
      <c r="F47" s="758"/>
      <c r="G47" s="305"/>
      <c r="H47" s="305"/>
    </row>
    <row r="48" spans="1:8" ht="15" customHeight="1">
      <c r="A48" s="304"/>
      <c r="B48" s="304"/>
      <c r="C48" s="304"/>
      <c r="D48" s="304"/>
      <c r="E48" s="758" t="s">
        <v>14</v>
      </c>
      <c r="F48" s="758"/>
      <c r="G48" s="305"/>
      <c r="H48" s="305"/>
    </row>
    <row r="49" spans="1:8" ht="15" customHeight="1">
      <c r="A49" s="304"/>
      <c r="B49" s="304"/>
      <c r="C49" s="304"/>
      <c r="D49" s="304"/>
      <c r="E49" s="758" t="s">
        <v>88</v>
      </c>
      <c r="F49" s="758"/>
      <c r="G49" s="305"/>
      <c r="H49" s="305"/>
    </row>
    <row r="50" spans="1:8" ht="12.75">
      <c r="A50" s="304" t="s">
        <v>12</v>
      </c>
      <c r="C50" s="304"/>
      <c r="D50" s="304"/>
      <c r="E50" s="304"/>
      <c r="F50" s="306" t="s">
        <v>85</v>
      </c>
      <c r="G50" s="307"/>
      <c r="H50" s="304"/>
    </row>
    <row r="51" spans="1:12" ht="12.75">
      <c r="A51" s="304"/>
      <c r="B51" s="304"/>
      <c r="C51" s="304"/>
      <c r="D51" s="304"/>
      <c r="E51" s="304"/>
      <c r="F51" s="304"/>
      <c r="G51" s="304"/>
      <c r="H51" s="304"/>
      <c r="I51" s="304"/>
      <c r="J51" s="304"/>
      <c r="K51" s="304"/>
      <c r="L51" s="304"/>
    </row>
  </sheetData>
  <sheetProtection/>
  <mergeCells count="7">
    <mergeCell ref="E49:F49"/>
    <mergeCell ref="A1:E1"/>
    <mergeCell ref="A2:F2"/>
    <mergeCell ref="A4:F4"/>
    <mergeCell ref="E47:F47"/>
    <mergeCell ref="E48:F48"/>
    <mergeCell ref="F6:G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8" r:id="rId1"/>
</worksheet>
</file>

<file path=xl/worksheets/sheet14.xml><?xml version="1.0" encoding="utf-8"?>
<worksheet xmlns="http://schemas.openxmlformats.org/spreadsheetml/2006/main" xmlns:r="http://schemas.openxmlformats.org/officeDocument/2006/relationships">
  <sheetPr>
    <pageSetUpPr fitToPage="1"/>
  </sheetPr>
  <dimension ref="A1:R59"/>
  <sheetViews>
    <sheetView view="pageBreakPreview" zoomScale="90" zoomScaleSheetLayoutView="90" zoomScalePageLayoutView="0" workbookViewId="0" topLeftCell="A25">
      <selection activeCell="J12" sqref="J12:J46"/>
    </sheetView>
  </sheetViews>
  <sheetFormatPr defaultColWidth="9.140625" defaultRowHeight="12.75"/>
  <cols>
    <col min="1" max="1" width="7.421875" style="16" customWidth="1"/>
    <col min="2" max="2" width="25.28125" style="16" customWidth="1"/>
    <col min="3" max="3" width="11.00390625" style="16" customWidth="1"/>
    <col min="4" max="4" width="10.00390625" style="16" customWidth="1"/>
    <col min="5" max="5" width="13.140625" style="16" customWidth="1"/>
    <col min="6" max="6" width="15.140625" style="16" customWidth="1"/>
    <col min="7" max="7" width="13.28125" style="16" customWidth="1"/>
    <col min="8" max="8" width="14.7109375" style="16" customWidth="1"/>
    <col min="9" max="9" width="16.7109375" style="16" customWidth="1"/>
    <col min="10" max="10" width="19.28125" style="16" customWidth="1"/>
    <col min="11" max="16384" width="9.140625" style="16" customWidth="1"/>
  </cols>
  <sheetData>
    <row r="1" spans="5:10" ht="12.75">
      <c r="E1" s="668"/>
      <c r="F1" s="668"/>
      <c r="G1" s="668"/>
      <c r="H1" s="668"/>
      <c r="I1" s="668"/>
      <c r="J1" s="138" t="s">
        <v>63</v>
      </c>
    </row>
    <row r="2" spans="1:10" ht="15">
      <c r="A2" s="749" t="s">
        <v>0</v>
      </c>
      <c r="B2" s="749"/>
      <c r="C2" s="749"/>
      <c r="D2" s="749"/>
      <c r="E2" s="749"/>
      <c r="F2" s="749"/>
      <c r="G2" s="749"/>
      <c r="H2" s="749"/>
      <c r="I2" s="749"/>
      <c r="J2" s="749"/>
    </row>
    <row r="3" spans="1:10" ht="20.25">
      <c r="A3" s="665" t="s">
        <v>704</v>
      </c>
      <c r="B3" s="665"/>
      <c r="C3" s="665"/>
      <c r="D3" s="665"/>
      <c r="E3" s="665"/>
      <c r="F3" s="665"/>
      <c r="G3" s="665"/>
      <c r="H3" s="665"/>
      <c r="I3" s="665"/>
      <c r="J3" s="665"/>
    </row>
    <row r="4" ht="14.25" customHeight="1"/>
    <row r="5" spans="1:10" ht="31.5" customHeight="1">
      <c r="A5" s="755" t="s">
        <v>749</v>
      </c>
      <c r="B5" s="755"/>
      <c r="C5" s="755"/>
      <c r="D5" s="755"/>
      <c r="E5" s="755"/>
      <c r="F5" s="755"/>
      <c r="G5" s="755"/>
      <c r="H5" s="755"/>
      <c r="I5" s="755"/>
      <c r="J5" s="755"/>
    </row>
    <row r="6" spans="1:10" ht="13.5" customHeight="1">
      <c r="A6" s="1"/>
      <c r="B6" s="1"/>
      <c r="C6" s="1"/>
      <c r="D6" s="1"/>
      <c r="E6" s="1"/>
      <c r="F6" s="1"/>
      <c r="G6" s="1"/>
      <c r="H6" s="1"/>
      <c r="I6" s="1"/>
      <c r="J6" s="1"/>
    </row>
    <row r="7" ht="0.75" customHeight="1"/>
    <row r="8" spans="1:12" ht="12.75">
      <c r="A8" s="667" t="s">
        <v>1137</v>
      </c>
      <c r="B8" s="667"/>
      <c r="C8" s="32"/>
      <c r="H8" s="754" t="s">
        <v>779</v>
      </c>
      <c r="I8" s="754"/>
      <c r="J8" s="754"/>
      <c r="K8" s="102"/>
      <c r="L8" s="102"/>
    </row>
    <row r="9" spans="1:18" ht="12.75">
      <c r="A9" s="662" t="s">
        <v>2</v>
      </c>
      <c r="B9" s="662" t="s">
        <v>3</v>
      </c>
      <c r="C9" s="652" t="s">
        <v>750</v>
      </c>
      <c r="D9" s="710"/>
      <c r="E9" s="710"/>
      <c r="F9" s="653"/>
      <c r="G9" s="652" t="s">
        <v>106</v>
      </c>
      <c r="H9" s="710"/>
      <c r="I9" s="710"/>
      <c r="J9" s="653"/>
      <c r="Q9" s="20"/>
      <c r="R9" s="22"/>
    </row>
    <row r="10" spans="1:10" ht="64.5" customHeight="1">
      <c r="A10" s="662"/>
      <c r="B10" s="662"/>
      <c r="C10" s="5" t="s">
        <v>185</v>
      </c>
      <c r="D10" s="5" t="s">
        <v>17</v>
      </c>
      <c r="E10" s="7" t="s">
        <v>780</v>
      </c>
      <c r="F10" s="7" t="s">
        <v>202</v>
      </c>
      <c r="G10" s="5" t="s">
        <v>185</v>
      </c>
      <c r="H10" s="26" t="s">
        <v>18</v>
      </c>
      <c r="I10" s="106" t="s">
        <v>869</v>
      </c>
      <c r="J10" s="5" t="s">
        <v>870</v>
      </c>
    </row>
    <row r="11" spans="1:10" ht="12.75">
      <c r="A11" s="5">
        <v>1</v>
      </c>
      <c r="B11" s="5">
        <v>2</v>
      </c>
      <c r="C11" s="5">
        <v>3</v>
      </c>
      <c r="D11" s="5">
        <v>4</v>
      </c>
      <c r="E11" s="5">
        <v>5</v>
      </c>
      <c r="F11" s="7">
        <v>6</v>
      </c>
      <c r="G11" s="5">
        <v>7</v>
      </c>
      <c r="H11" s="103">
        <v>8</v>
      </c>
      <c r="I11" s="5">
        <v>9</v>
      </c>
      <c r="J11" s="5">
        <v>10</v>
      </c>
    </row>
    <row r="12" spans="1:10" ht="15">
      <c r="A12" s="346">
        <v>1</v>
      </c>
      <c r="B12" s="347" t="s">
        <v>886</v>
      </c>
      <c r="C12" s="202">
        <v>237</v>
      </c>
      <c r="D12" s="357">
        <v>56278</v>
      </c>
      <c r="E12" s="357">
        <v>240</v>
      </c>
      <c r="F12" s="359">
        <f>ROUND(D12*E12,0)</f>
        <v>13506720</v>
      </c>
      <c r="G12" s="357">
        <v>241</v>
      </c>
      <c r="H12" s="358">
        <v>12730807</v>
      </c>
      <c r="I12" s="358">
        <v>240</v>
      </c>
      <c r="J12" s="358">
        <f>ROUND(H12/I12,0)</f>
        <v>53045</v>
      </c>
    </row>
    <row r="13" spans="1:10" ht="15">
      <c r="A13" s="346">
        <v>2</v>
      </c>
      <c r="B13" s="347" t="s">
        <v>887</v>
      </c>
      <c r="C13" s="202">
        <v>434</v>
      </c>
      <c r="D13" s="357">
        <v>76753</v>
      </c>
      <c r="E13" s="357">
        <v>240</v>
      </c>
      <c r="F13" s="359">
        <f aca="true" t="shared" si="0" ref="F13:F44">ROUND(D13*E13,0)</f>
        <v>18420720</v>
      </c>
      <c r="G13" s="357">
        <v>409</v>
      </c>
      <c r="H13" s="358">
        <v>17985276</v>
      </c>
      <c r="I13" s="358">
        <v>240</v>
      </c>
      <c r="J13" s="358">
        <f aca="true" t="shared" si="1" ref="J13:J45">ROUND(H13/I13,0)</f>
        <v>74939</v>
      </c>
    </row>
    <row r="14" spans="1:10" ht="15">
      <c r="A14" s="346">
        <v>3</v>
      </c>
      <c r="B14" s="347" t="s">
        <v>888</v>
      </c>
      <c r="C14" s="202">
        <v>817</v>
      </c>
      <c r="D14" s="357">
        <v>87379</v>
      </c>
      <c r="E14" s="357">
        <v>240</v>
      </c>
      <c r="F14" s="359">
        <f t="shared" si="0"/>
        <v>20970960</v>
      </c>
      <c r="G14" s="357">
        <v>814</v>
      </c>
      <c r="H14" s="358">
        <v>17794150</v>
      </c>
      <c r="I14" s="358">
        <v>240</v>
      </c>
      <c r="J14" s="358">
        <f t="shared" si="1"/>
        <v>74142</v>
      </c>
    </row>
    <row r="15" spans="1:10" ht="15">
      <c r="A15" s="346">
        <v>4</v>
      </c>
      <c r="B15" s="347" t="s">
        <v>889</v>
      </c>
      <c r="C15" s="202">
        <v>643</v>
      </c>
      <c r="D15" s="357">
        <v>92425</v>
      </c>
      <c r="E15" s="357">
        <v>240</v>
      </c>
      <c r="F15" s="359">
        <f t="shared" si="0"/>
        <v>22182000</v>
      </c>
      <c r="G15" s="357">
        <v>636</v>
      </c>
      <c r="H15" s="358">
        <v>19330255</v>
      </c>
      <c r="I15" s="358">
        <v>240</v>
      </c>
      <c r="J15" s="358">
        <f t="shared" si="1"/>
        <v>80543</v>
      </c>
    </row>
    <row r="16" spans="1:10" ht="15">
      <c r="A16" s="346">
        <v>5</v>
      </c>
      <c r="B16" s="347" t="s">
        <v>890</v>
      </c>
      <c r="C16" s="202">
        <v>916</v>
      </c>
      <c r="D16" s="357">
        <v>72804</v>
      </c>
      <c r="E16" s="357">
        <v>240</v>
      </c>
      <c r="F16" s="359">
        <f t="shared" si="0"/>
        <v>17472960</v>
      </c>
      <c r="G16" s="357">
        <v>913</v>
      </c>
      <c r="H16" s="358">
        <v>16658712</v>
      </c>
      <c r="I16" s="358">
        <v>240</v>
      </c>
      <c r="J16" s="358">
        <f t="shared" si="1"/>
        <v>69411</v>
      </c>
    </row>
    <row r="17" spans="1:10" ht="15">
      <c r="A17" s="346">
        <v>6</v>
      </c>
      <c r="B17" s="347" t="s">
        <v>891</v>
      </c>
      <c r="C17" s="202">
        <v>652</v>
      </c>
      <c r="D17" s="357">
        <v>31275</v>
      </c>
      <c r="E17" s="357">
        <v>240</v>
      </c>
      <c r="F17" s="359">
        <f t="shared" si="0"/>
        <v>7506000</v>
      </c>
      <c r="G17" s="357">
        <v>646</v>
      </c>
      <c r="H17" s="358">
        <v>7040094</v>
      </c>
      <c r="I17" s="358">
        <v>240</v>
      </c>
      <c r="J17" s="358">
        <f t="shared" si="1"/>
        <v>29334</v>
      </c>
    </row>
    <row r="18" spans="1:10" ht="15">
      <c r="A18" s="346">
        <v>7</v>
      </c>
      <c r="B18" s="347" t="s">
        <v>892</v>
      </c>
      <c r="C18" s="202">
        <v>819</v>
      </c>
      <c r="D18" s="357">
        <v>36396</v>
      </c>
      <c r="E18" s="357">
        <v>240</v>
      </c>
      <c r="F18" s="359">
        <f t="shared" si="0"/>
        <v>8735040</v>
      </c>
      <c r="G18" s="357">
        <v>808</v>
      </c>
      <c r="H18" s="358">
        <v>7874304</v>
      </c>
      <c r="I18" s="358">
        <v>240</v>
      </c>
      <c r="J18" s="358">
        <f t="shared" si="1"/>
        <v>32810</v>
      </c>
    </row>
    <row r="19" spans="1:10" ht="15">
      <c r="A19" s="346">
        <v>8</v>
      </c>
      <c r="B19" s="347" t="s">
        <v>893</v>
      </c>
      <c r="C19" s="202">
        <v>1192</v>
      </c>
      <c r="D19" s="357">
        <v>54853</v>
      </c>
      <c r="E19" s="357">
        <v>240</v>
      </c>
      <c r="F19" s="359">
        <f t="shared" si="0"/>
        <v>13164720</v>
      </c>
      <c r="G19" s="357">
        <v>1182</v>
      </c>
      <c r="H19" s="358">
        <v>12242450</v>
      </c>
      <c r="I19" s="358">
        <v>240</v>
      </c>
      <c r="J19" s="358">
        <f t="shared" si="1"/>
        <v>51010</v>
      </c>
    </row>
    <row r="20" spans="1:10" ht="15">
      <c r="A20" s="346">
        <v>9</v>
      </c>
      <c r="B20" s="347" t="s">
        <v>894</v>
      </c>
      <c r="C20" s="202">
        <v>934</v>
      </c>
      <c r="D20" s="357">
        <v>45349</v>
      </c>
      <c r="E20" s="357">
        <v>240</v>
      </c>
      <c r="F20" s="359">
        <f t="shared" si="0"/>
        <v>10883760</v>
      </c>
      <c r="G20" s="357">
        <v>921</v>
      </c>
      <c r="H20" s="358">
        <v>10501208</v>
      </c>
      <c r="I20" s="358">
        <v>240</v>
      </c>
      <c r="J20" s="358">
        <f t="shared" si="1"/>
        <v>43755</v>
      </c>
    </row>
    <row r="21" spans="1:10" ht="15">
      <c r="A21" s="346">
        <v>10</v>
      </c>
      <c r="B21" s="347" t="s">
        <v>895</v>
      </c>
      <c r="C21" s="202">
        <v>1300</v>
      </c>
      <c r="D21" s="357">
        <v>56907</v>
      </c>
      <c r="E21" s="357">
        <v>240</v>
      </c>
      <c r="F21" s="359">
        <f t="shared" si="0"/>
        <v>13657680</v>
      </c>
      <c r="G21" s="357">
        <v>1288</v>
      </c>
      <c r="H21" s="358">
        <v>13511584</v>
      </c>
      <c r="I21" s="358">
        <v>240</v>
      </c>
      <c r="J21" s="358">
        <f t="shared" si="1"/>
        <v>56298</v>
      </c>
    </row>
    <row r="22" spans="1:10" ht="15">
      <c r="A22" s="346">
        <v>11</v>
      </c>
      <c r="B22" s="347" t="s">
        <v>896</v>
      </c>
      <c r="C22" s="202">
        <v>729</v>
      </c>
      <c r="D22" s="357">
        <v>41171</v>
      </c>
      <c r="E22" s="357">
        <v>240</v>
      </c>
      <c r="F22" s="359">
        <f t="shared" si="0"/>
        <v>9881040</v>
      </c>
      <c r="G22" s="357">
        <v>725</v>
      </c>
      <c r="H22" s="358">
        <v>10223084</v>
      </c>
      <c r="I22" s="358">
        <v>240</v>
      </c>
      <c r="J22" s="358">
        <f t="shared" si="1"/>
        <v>42596</v>
      </c>
    </row>
    <row r="23" spans="1:10" ht="15">
      <c r="A23" s="346">
        <v>12</v>
      </c>
      <c r="B23" s="347" t="s">
        <v>897</v>
      </c>
      <c r="C23" s="202">
        <v>960</v>
      </c>
      <c r="D23" s="357">
        <v>108484</v>
      </c>
      <c r="E23" s="357">
        <v>240</v>
      </c>
      <c r="F23" s="359">
        <f t="shared" si="0"/>
        <v>26036160</v>
      </c>
      <c r="G23" s="357">
        <v>948</v>
      </c>
      <c r="H23" s="358">
        <v>23497504</v>
      </c>
      <c r="I23" s="358">
        <v>240</v>
      </c>
      <c r="J23" s="358">
        <f t="shared" si="1"/>
        <v>97906</v>
      </c>
    </row>
    <row r="24" spans="1:10" ht="15">
      <c r="A24" s="346">
        <v>13</v>
      </c>
      <c r="B24" s="347" t="s">
        <v>898</v>
      </c>
      <c r="C24" s="202">
        <v>818</v>
      </c>
      <c r="D24" s="357">
        <v>55721</v>
      </c>
      <c r="E24" s="357">
        <v>240</v>
      </c>
      <c r="F24" s="359">
        <f t="shared" si="0"/>
        <v>13373040</v>
      </c>
      <c r="G24" s="357">
        <v>805</v>
      </c>
      <c r="H24" s="358">
        <v>12455216</v>
      </c>
      <c r="I24" s="358">
        <v>240</v>
      </c>
      <c r="J24" s="358">
        <f t="shared" si="1"/>
        <v>51897</v>
      </c>
    </row>
    <row r="25" spans="1:10" ht="15">
      <c r="A25" s="346">
        <v>14</v>
      </c>
      <c r="B25" s="347" t="s">
        <v>899</v>
      </c>
      <c r="C25" s="202">
        <v>350</v>
      </c>
      <c r="D25" s="357">
        <v>39673</v>
      </c>
      <c r="E25" s="357">
        <v>240</v>
      </c>
      <c r="F25" s="359">
        <f t="shared" si="0"/>
        <v>9521520</v>
      </c>
      <c r="G25" s="357">
        <v>344</v>
      </c>
      <c r="H25" s="358">
        <v>9098490</v>
      </c>
      <c r="I25" s="358">
        <v>240</v>
      </c>
      <c r="J25" s="358">
        <f t="shared" si="1"/>
        <v>37910</v>
      </c>
    </row>
    <row r="26" spans="1:10" ht="15">
      <c r="A26" s="346">
        <v>15</v>
      </c>
      <c r="B26" s="347" t="s">
        <v>900</v>
      </c>
      <c r="C26" s="202">
        <v>134</v>
      </c>
      <c r="D26" s="357">
        <v>16641</v>
      </c>
      <c r="E26" s="357">
        <v>240</v>
      </c>
      <c r="F26" s="359">
        <f t="shared" si="0"/>
        <v>3993840</v>
      </c>
      <c r="G26" s="357">
        <v>125</v>
      </c>
      <c r="H26" s="358">
        <v>3273151</v>
      </c>
      <c r="I26" s="358">
        <v>240</v>
      </c>
      <c r="J26" s="358">
        <f t="shared" si="1"/>
        <v>13638</v>
      </c>
    </row>
    <row r="27" spans="1:10" ht="15">
      <c r="A27" s="346">
        <v>16</v>
      </c>
      <c r="B27" s="347" t="s">
        <v>901</v>
      </c>
      <c r="C27" s="202">
        <v>1297</v>
      </c>
      <c r="D27" s="357">
        <v>58064</v>
      </c>
      <c r="E27" s="357">
        <v>240</v>
      </c>
      <c r="F27" s="359">
        <f t="shared" si="0"/>
        <v>13935360</v>
      </c>
      <c r="G27" s="357">
        <v>1281</v>
      </c>
      <c r="H27" s="358">
        <v>12959447</v>
      </c>
      <c r="I27" s="358">
        <v>240</v>
      </c>
      <c r="J27" s="358">
        <f t="shared" si="1"/>
        <v>53998</v>
      </c>
    </row>
    <row r="28" spans="1:10" ht="15">
      <c r="A28" s="346">
        <v>17</v>
      </c>
      <c r="B28" s="347" t="s">
        <v>902</v>
      </c>
      <c r="C28" s="202">
        <v>711</v>
      </c>
      <c r="D28" s="357">
        <v>41521</v>
      </c>
      <c r="E28" s="357">
        <v>240</v>
      </c>
      <c r="F28" s="359">
        <f t="shared" si="0"/>
        <v>9965040</v>
      </c>
      <c r="G28" s="357">
        <v>695</v>
      </c>
      <c r="H28" s="358">
        <v>9079874</v>
      </c>
      <c r="I28" s="358">
        <v>240</v>
      </c>
      <c r="J28" s="358">
        <f t="shared" si="1"/>
        <v>37833</v>
      </c>
    </row>
    <row r="29" spans="1:10" ht="15">
      <c r="A29" s="348">
        <v>18</v>
      </c>
      <c r="B29" s="349" t="s">
        <v>903</v>
      </c>
      <c r="C29" s="202">
        <v>270</v>
      </c>
      <c r="D29" s="357">
        <v>65914</v>
      </c>
      <c r="E29" s="357">
        <v>240</v>
      </c>
      <c r="F29" s="359">
        <f t="shared" si="0"/>
        <v>15819360</v>
      </c>
      <c r="G29" s="357">
        <v>261</v>
      </c>
      <c r="H29" s="358">
        <v>14421864</v>
      </c>
      <c r="I29" s="358">
        <v>240</v>
      </c>
      <c r="J29" s="358">
        <f t="shared" si="1"/>
        <v>60091</v>
      </c>
    </row>
    <row r="30" spans="1:10" ht="15">
      <c r="A30" s="346">
        <v>19</v>
      </c>
      <c r="B30" s="347" t="s">
        <v>904</v>
      </c>
      <c r="C30" s="202">
        <v>246</v>
      </c>
      <c r="D30" s="357">
        <v>38039</v>
      </c>
      <c r="E30" s="357">
        <v>240</v>
      </c>
      <c r="F30" s="359">
        <f t="shared" si="0"/>
        <v>9129360</v>
      </c>
      <c r="G30" s="357">
        <v>241</v>
      </c>
      <c r="H30" s="358">
        <v>8033907</v>
      </c>
      <c r="I30" s="358">
        <v>240</v>
      </c>
      <c r="J30" s="358">
        <f t="shared" si="1"/>
        <v>33475</v>
      </c>
    </row>
    <row r="31" spans="1:10" ht="15">
      <c r="A31" s="348">
        <v>20</v>
      </c>
      <c r="B31" s="349" t="s">
        <v>905</v>
      </c>
      <c r="C31" s="202">
        <v>228</v>
      </c>
      <c r="D31" s="357">
        <v>81946</v>
      </c>
      <c r="E31" s="357">
        <v>240</v>
      </c>
      <c r="F31" s="359">
        <f t="shared" si="0"/>
        <v>19667040</v>
      </c>
      <c r="G31" s="357">
        <v>227</v>
      </c>
      <c r="H31" s="358">
        <v>21428168</v>
      </c>
      <c r="I31" s="358">
        <v>240</v>
      </c>
      <c r="J31" s="358">
        <f t="shared" si="1"/>
        <v>89284</v>
      </c>
    </row>
    <row r="32" spans="1:10" ht="15">
      <c r="A32" s="346">
        <v>21</v>
      </c>
      <c r="B32" s="347" t="s">
        <v>906</v>
      </c>
      <c r="C32" s="202">
        <v>464</v>
      </c>
      <c r="D32" s="357">
        <v>29299</v>
      </c>
      <c r="E32" s="357">
        <v>240</v>
      </c>
      <c r="F32" s="359">
        <f t="shared" si="0"/>
        <v>7031760</v>
      </c>
      <c r="G32" s="357">
        <v>462</v>
      </c>
      <c r="H32" s="358">
        <v>6558795</v>
      </c>
      <c r="I32" s="358">
        <v>240</v>
      </c>
      <c r="J32" s="358">
        <f t="shared" si="1"/>
        <v>27328</v>
      </c>
    </row>
    <row r="33" spans="1:10" ht="15">
      <c r="A33" s="346">
        <v>22</v>
      </c>
      <c r="B33" s="347" t="s">
        <v>907</v>
      </c>
      <c r="C33" s="202">
        <v>622</v>
      </c>
      <c r="D33" s="357">
        <v>41726</v>
      </c>
      <c r="E33" s="357">
        <v>240</v>
      </c>
      <c r="F33" s="359">
        <f t="shared" si="0"/>
        <v>10014240</v>
      </c>
      <c r="G33" s="357">
        <v>619</v>
      </c>
      <c r="H33" s="358">
        <v>10241800</v>
      </c>
      <c r="I33" s="358">
        <v>240</v>
      </c>
      <c r="J33" s="358">
        <f t="shared" si="1"/>
        <v>42674</v>
      </c>
    </row>
    <row r="34" spans="1:10" ht="15">
      <c r="A34" s="346">
        <v>23</v>
      </c>
      <c r="B34" s="347" t="s">
        <v>908</v>
      </c>
      <c r="C34" s="202">
        <v>461</v>
      </c>
      <c r="D34" s="357">
        <v>100337</v>
      </c>
      <c r="E34" s="357">
        <v>240</v>
      </c>
      <c r="F34" s="359">
        <f t="shared" si="0"/>
        <v>24080880</v>
      </c>
      <c r="G34" s="357">
        <v>459</v>
      </c>
      <c r="H34" s="358">
        <v>22331971</v>
      </c>
      <c r="I34" s="358">
        <v>240</v>
      </c>
      <c r="J34" s="358">
        <f t="shared" si="1"/>
        <v>93050</v>
      </c>
    </row>
    <row r="35" spans="1:10" ht="15">
      <c r="A35" s="346">
        <v>24</v>
      </c>
      <c r="B35" s="347" t="s">
        <v>909</v>
      </c>
      <c r="C35" s="202">
        <v>192</v>
      </c>
      <c r="D35" s="357">
        <v>69350</v>
      </c>
      <c r="E35" s="357">
        <v>240</v>
      </c>
      <c r="F35" s="359">
        <f t="shared" si="0"/>
        <v>16644000</v>
      </c>
      <c r="G35" s="357">
        <v>192</v>
      </c>
      <c r="H35" s="358">
        <v>15405738</v>
      </c>
      <c r="I35" s="358">
        <v>240</v>
      </c>
      <c r="J35" s="358">
        <f t="shared" si="1"/>
        <v>64191</v>
      </c>
    </row>
    <row r="36" spans="1:10" ht="15">
      <c r="A36" s="346">
        <v>25</v>
      </c>
      <c r="B36" s="347" t="s">
        <v>910</v>
      </c>
      <c r="C36" s="202">
        <v>550</v>
      </c>
      <c r="D36" s="357">
        <v>125851</v>
      </c>
      <c r="E36" s="357">
        <v>240</v>
      </c>
      <c r="F36" s="359">
        <f t="shared" si="0"/>
        <v>30204240</v>
      </c>
      <c r="G36" s="357">
        <v>554</v>
      </c>
      <c r="H36" s="358">
        <v>29227526</v>
      </c>
      <c r="I36" s="358">
        <v>240</v>
      </c>
      <c r="J36" s="358">
        <f t="shared" si="1"/>
        <v>121781</v>
      </c>
    </row>
    <row r="37" spans="1:10" ht="15">
      <c r="A37" s="346">
        <v>26</v>
      </c>
      <c r="B37" s="347" t="s">
        <v>911</v>
      </c>
      <c r="C37" s="202">
        <v>757</v>
      </c>
      <c r="D37" s="357">
        <v>166806</v>
      </c>
      <c r="E37" s="357">
        <v>240</v>
      </c>
      <c r="F37" s="359">
        <f t="shared" si="0"/>
        <v>40033440</v>
      </c>
      <c r="G37" s="357">
        <v>758</v>
      </c>
      <c r="H37" s="358">
        <v>40340864</v>
      </c>
      <c r="I37" s="358">
        <v>240</v>
      </c>
      <c r="J37" s="358">
        <f t="shared" si="1"/>
        <v>168087</v>
      </c>
    </row>
    <row r="38" spans="1:10" ht="15">
      <c r="A38" s="346">
        <v>27</v>
      </c>
      <c r="B38" s="347" t="s">
        <v>912</v>
      </c>
      <c r="C38" s="202">
        <v>471</v>
      </c>
      <c r="D38" s="357">
        <v>139029</v>
      </c>
      <c r="E38" s="357">
        <v>240</v>
      </c>
      <c r="F38" s="359">
        <f t="shared" si="0"/>
        <v>33366960</v>
      </c>
      <c r="G38" s="357">
        <v>469</v>
      </c>
      <c r="H38" s="358">
        <v>31587488</v>
      </c>
      <c r="I38" s="358">
        <v>240</v>
      </c>
      <c r="J38" s="358">
        <f t="shared" si="1"/>
        <v>131615</v>
      </c>
    </row>
    <row r="39" spans="1:10" ht="15">
      <c r="A39" s="346">
        <v>28</v>
      </c>
      <c r="B39" s="347" t="s">
        <v>913</v>
      </c>
      <c r="C39" s="202">
        <v>865</v>
      </c>
      <c r="D39" s="357">
        <v>158932</v>
      </c>
      <c r="E39" s="357">
        <v>240</v>
      </c>
      <c r="F39" s="359">
        <f t="shared" si="0"/>
        <v>38143680</v>
      </c>
      <c r="G39" s="357">
        <v>862</v>
      </c>
      <c r="H39" s="358">
        <v>37130488</v>
      </c>
      <c r="I39" s="358">
        <v>240</v>
      </c>
      <c r="J39" s="358">
        <f t="shared" si="1"/>
        <v>154710</v>
      </c>
    </row>
    <row r="40" spans="1:10" ht="15">
      <c r="A40" s="346">
        <v>29</v>
      </c>
      <c r="B40" s="347" t="s">
        <v>914</v>
      </c>
      <c r="C40" s="202">
        <v>540</v>
      </c>
      <c r="D40" s="357">
        <v>94281</v>
      </c>
      <c r="E40" s="357">
        <v>240</v>
      </c>
      <c r="F40" s="359">
        <f t="shared" si="0"/>
        <v>22627440</v>
      </c>
      <c r="G40" s="357">
        <v>539</v>
      </c>
      <c r="H40" s="358">
        <v>21973688</v>
      </c>
      <c r="I40" s="358">
        <v>240</v>
      </c>
      <c r="J40" s="358">
        <f t="shared" si="1"/>
        <v>91557</v>
      </c>
    </row>
    <row r="41" spans="1:10" ht="15">
      <c r="A41" s="346">
        <v>30</v>
      </c>
      <c r="B41" s="347" t="s">
        <v>915</v>
      </c>
      <c r="C41" s="202">
        <v>522</v>
      </c>
      <c r="D41" s="357">
        <v>132882</v>
      </c>
      <c r="E41" s="357">
        <v>240</v>
      </c>
      <c r="F41" s="359">
        <f t="shared" si="0"/>
        <v>31891680</v>
      </c>
      <c r="G41" s="357">
        <v>513</v>
      </c>
      <c r="H41" s="358">
        <v>32513001</v>
      </c>
      <c r="I41" s="358">
        <v>240</v>
      </c>
      <c r="J41" s="358">
        <f t="shared" si="1"/>
        <v>135471</v>
      </c>
    </row>
    <row r="42" spans="1:10" ht="15">
      <c r="A42" s="346">
        <v>31</v>
      </c>
      <c r="B42" s="347" t="s">
        <v>916</v>
      </c>
      <c r="C42" s="202">
        <v>790</v>
      </c>
      <c r="D42" s="357">
        <v>164871</v>
      </c>
      <c r="E42" s="357">
        <v>240</v>
      </c>
      <c r="F42" s="359">
        <f t="shared" si="0"/>
        <v>39569040</v>
      </c>
      <c r="G42" s="357">
        <v>785</v>
      </c>
      <c r="H42" s="358">
        <v>37981728</v>
      </c>
      <c r="I42" s="358">
        <v>240</v>
      </c>
      <c r="J42" s="358">
        <f t="shared" si="1"/>
        <v>158257</v>
      </c>
    </row>
    <row r="43" spans="1:10" ht="15">
      <c r="A43" s="346">
        <v>32</v>
      </c>
      <c r="B43" s="347" t="s">
        <v>917</v>
      </c>
      <c r="C43" s="202">
        <v>386</v>
      </c>
      <c r="D43" s="357">
        <v>90301</v>
      </c>
      <c r="E43" s="357">
        <v>240</v>
      </c>
      <c r="F43" s="359">
        <f t="shared" si="0"/>
        <v>21672240</v>
      </c>
      <c r="G43" s="357">
        <v>387</v>
      </c>
      <c r="H43" s="358">
        <v>21986628</v>
      </c>
      <c r="I43" s="358">
        <v>240</v>
      </c>
      <c r="J43" s="358">
        <f t="shared" si="1"/>
        <v>91611</v>
      </c>
    </row>
    <row r="44" spans="1:10" ht="15">
      <c r="A44" s="346">
        <v>33</v>
      </c>
      <c r="B44" s="347" t="s">
        <v>918</v>
      </c>
      <c r="C44" s="202">
        <v>686</v>
      </c>
      <c r="D44" s="357">
        <v>143181</v>
      </c>
      <c r="E44" s="357">
        <v>240</v>
      </c>
      <c r="F44" s="359">
        <f t="shared" si="0"/>
        <v>34363440</v>
      </c>
      <c r="G44" s="357">
        <v>686</v>
      </c>
      <c r="H44" s="358">
        <v>34419957</v>
      </c>
      <c r="I44" s="358">
        <v>240</v>
      </c>
      <c r="J44" s="358">
        <f t="shared" si="1"/>
        <v>143416</v>
      </c>
    </row>
    <row r="45" spans="1:10" ht="15">
      <c r="A45" s="346">
        <v>34</v>
      </c>
      <c r="B45" s="347" t="s">
        <v>919</v>
      </c>
      <c r="C45" s="202">
        <v>464</v>
      </c>
      <c r="D45" s="357">
        <v>94282</v>
      </c>
      <c r="E45" s="357">
        <v>240</v>
      </c>
      <c r="F45" s="359">
        <f>ROUND(D45*E45,0)</f>
        <v>22627680</v>
      </c>
      <c r="G45" s="357">
        <v>462</v>
      </c>
      <c r="H45" s="358">
        <v>23238638</v>
      </c>
      <c r="I45" s="358">
        <v>240</v>
      </c>
      <c r="J45" s="358">
        <f t="shared" si="1"/>
        <v>96828</v>
      </c>
    </row>
    <row r="46" spans="1:10" ht="12.75">
      <c r="A46" s="3" t="s">
        <v>19</v>
      </c>
      <c r="B46" s="9"/>
      <c r="C46" s="357">
        <f>SUM(C12:C45)</f>
        <v>21457</v>
      </c>
      <c r="D46" s="357">
        <f aca="true" t="shared" si="2" ref="D46:J46">SUM(D12:D45)</f>
        <v>2708721</v>
      </c>
      <c r="E46" s="357"/>
      <c r="F46" s="357">
        <f t="shared" si="2"/>
        <v>650093040</v>
      </c>
      <c r="G46" s="357">
        <f t="shared" si="2"/>
        <v>21257</v>
      </c>
      <c r="H46" s="357">
        <f t="shared" si="2"/>
        <v>625077855</v>
      </c>
      <c r="I46" s="357"/>
      <c r="J46" s="357">
        <f t="shared" si="2"/>
        <v>2604491</v>
      </c>
    </row>
    <row r="47" spans="1:10" ht="12.75">
      <c r="A47" s="12"/>
      <c r="B47" s="31"/>
      <c r="C47" s="31"/>
      <c r="D47" s="22"/>
      <c r="E47" s="22"/>
      <c r="F47" s="22"/>
      <c r="G47" s="22"/>
      <c r="H47" s="22"/>
      <c r="I47" s="22"/>
      <c r="J47" s="466"/>
    </row>
    <row r="48" spans="1:10" ht="12.75">
      <c r="A48" s="759" t="s">
        <v>871</v>
      </c>
      <c r="B48" s="759"/>
      <c r="C48" s="759"/>
      <c r="D48" s="759"/>
      <c r="E48" s="759"/>
      <c r="F48" s="759"/>
      <c r="G48" s="759"/>
      <c r="H48" s="759"/>
      <c r="I48" s="22"/>
      <c r="J48" s="22"/>
    </row>
    <row r="49" spans="1:10" ht="12.75">
      <c r="A49" s="12"/>
      <c r="B49" s="31"/>
      <c r="C49" s="31"/>
      <c r="D49" s="22"/>
      <c r="E49" s="22"/>
      <c r="F49" s="22"/>
      <c r="G49" s="22"/>
      <c r="H49" s="22"/>
      <c r="I49" s="22"/>
      <c r="J49" s="22"/>
    </row>
    <row r="50" spans="1:10" ht="15.75" customHeight="1">
      <c r="A50" s="15" t="s">
        <v>12</v>
      </c>
      <c r="B50" s="15"/>
      <c r="C50" s="15"/>
      <c r="D50" s="15"/>
      <c r="E50" s="15"/>
      <c r="F50" s="15"/>
      <c r="G50" s="15"/>
      <c r="H50" s="695" t="s">
        <v>13</v>
      </c>
      <c r="I50" s="695"/>
      <c r="J50" s="695"/>
    </row>
    <row r="51" spans="2:10" ht="12.75" customHeight="1">
      <c r="B51" s="86"/>
      <c r="C51" s="86"/>
      <c r="D51" s="86"/>
      <c r="E51" s="86"/>
      <c r="F51" s="86"/>
      <c r="G51" s="86"/>
      <c r="H51" s="695" t="s">
        <v>14</v>
      </c>
      <c r="I51" s="695"/>
      <c r="J51" s="695"/>
    </row>
    <row r="52" spans="1:10" ht="12.75" customHeight="1">
      <c r="A52" s="696" t="s">
        <v>20</v>
      </c>
      <c r="B52" s="696"/>
      <c r="C52" s="696"/>
      <c r="D52" s="696"/>
      <c r="E52" s="696"/>
      <c r="F52" s="696"/>
      <c r="G52" s="696"/>
      <c r="H52" s="696"/>
      <c r="I52" s="696"/>
      <c r="J52" s="696"/>
    </row>
    <row r="53" spans="1:10" ht="12.75">
      <c r="A53" s="15"/>
      <c r="B53" s="15"/>
      <c r="C53" s="15"/>
      <c r="E53" s="15"/>
      <c r="I53" s="36" t="s">
        <v>85</v>
      </c>
      <c r="J53" s="36"/>
    </row>
    <row r="57" spans="1:10" ht="12.75">
      <c r="A57" s="760"/>
      <c r="B57" s="760"/>
      <c r="C57" s="760"/>
      <c r="D57" s="760"/>
      <c r="E57" s="760"/>
      <c r="F57" s="760"/>
      <c r="G57" s="760"/>
      <c r="H57" s="760"/>
      <c r="I57" s="760"/>
      <c r="J57" s="760"/>
    </row>
    <row r="59" spans="1:10" ht="12.75">
      <c r="A59" s="760"/>
      <c r="B59" s="760"/>
      <c r="C59" s="760"/>
      <c r="D59" s="760"/>
      <c r="E59" s="760"/>
      <c r="F59" s="760"/>
      <c r="G59" s="760"/>
      <c r="H59" s="760"/>
      <c r="I59" s="760"/>
      <c r="J59" s="760"/>
    </row>
  </sheetData>
  <sheetProtection/>
  <mergeCells count="16">
    <mergeCell ref="A48:H48"/>
    <mergeCell ref="A59:J59"/>
    <mergeCell ref="A57:J57"/>
    <mergeCell ref="A52:J52"/>
    <mergeCell ref="H51:J51"/>
    <mergeCell ref="H50:J50"/>
    <mergeCell ref="E1:I1"/>
    <mergeCell ref="A2:J2"/>
    <mergeCell ref="A3:J3"/>
    <mergeCell ref="G9:J9"/>
    <mergeCell ref="C9:F9"/>
    <mergeCell ref="H8:J8"/>
    <mergeCell ref="A5:J5"/>
    <mergeCell ref="A9:A10"/>
    <mergeCell ref="B9:B10"/>
    <mergeCell ref="A8:B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4" r:id="rId1"/>
</worksheet>
</file>

<file path=xl/worksheets/sheet15.xml><?xml version="1.0" encoding="utf-8"?>
<worksheet xmlns="http://schemas.openxmlformats.org/spreadsheetml/2006/main" xmlns:r="http://schemas.openxmlformats.org/officeDocument/2006/relationships">
  <sheetPr>
    <pageSetUpPr fitToPage="1"/>
  </sheetPr>
  <dimension ref="A1:P59"/>
  <sheetViews>
    <sheetView view="pageBreakPreview" zoomScale="90" zoomScaleSheetLayoutView="90" zoomScalePageLayoutView="0" workbookViewId="0" topLeftCell="A25">
      <selection activeCell="K48" sqref="K48"/>
    </sheetView>
  </sheetViews>
  <sheetFormatPr defaultColWidth="9.140625" defaultRowHeight="12.75"/>
  <cols>
    <col min="1" max="1" width="7.421875" style="16" customWidth="1"/>
    <col min="2" max="2" width="23.7109375" style="16" customWidth="1"/>
    <col min="3" max="3" width="11.00390625" style="16" customWidth="1"/>
    <col min="4" max="4" width="10.00390625" style="16" customWidth="1"/>
    <col min="5" max="5" width="14.140625" style="16" customWidth="1"/>
    <col min="6" max="6" width="14.28125" style="16" customWidth="1"/>
    <col min="7" max="7" width="13.28125" style="16" customWidth="1"/>
    <col min="8" max="8" width="14.7109375" style="16" customWidth="1"/>
    <col min="9" max="9" width="16.7109375" style="16" customWidth="1"/>
    <col min="10" max="10" width="19.28125" style="16" customWidth="1"/>
    <col min="11" max="16384" width="9.140625" style="16" customWidth="1"/>
  </cols>
  <sheetData>
    <row r="1" spans="5:10" ht="12.75">
      <c r="E1" s="668"/>
      <c r="F1" s="668"/>
      <c r="G1" s="668"/>
      <c r="H1" s="668"/>
      <c r="I1" s="668"/>
      <c r="J1" s="138" t="s">
        <v>361</v>
      </c>
    </row>
    <row r="2" spans="1:10" ht="15">
      <c r="A2" s="749" t="s">
        <v>0</v>
      </c>
      <c r="B2" s="749"/>
      <c r="C2" s="749"/>
      <c r="D2" s="749"/>
      <c r="E2" s="749"/>
      <c r="F2" s="749"/>
      <c r="G2" s="749"/>
      <c r="H2" s="749"/>
      <c r="I2" s="749"/>
      <c r="J2" s="749"/>
    </row>
    <row r="3" spans="1:10" ht="20.25">
      <c r="A3" s="665" t="s">
        <v>704</v>
      </c>
      <c r="B3" s="665"/>
      <c r="C3" s="665"/>
      <c r="D3" s="665"/>
      <c r="E3" s="665"/>
      <c r="F3" s="665"/>
      <c r="G3" s="665"/>
      <c r="H3" s="665"/>
      <c r="I3" s="665"/>
      <c r="J3" s="665"/>
    </row>
    <row r="4" ht="14.25" customHeight="1"/>
    <row r="5" spans="1:10" ht="15.75">
      <c r="A5" s="755" t="s">
        <v>751</v>
      </c>
      <c r="B5" s="755"/>
      <c r="C5" s="755"/>
      <c r="D5" s="755"/>
      <c r="E5" s="755"/>
      <c r="F5" s="755"/>
      <c r="G5" s="755"/>
      <c r="H5" s="755"/>
      <c r="I5" s="755"/>
      <c r="J5" s="755"/>
    </row>
    <row r="6" spans="1:10" ht="13.5" customHeight="1">
      <c r="A6" s="1"/>
      <c r="B6" s="1"/>
      <c r="C6" s="1"/>
      <c r="D6" s="1"/>
      <c r="E6" s="1"/>
      <c r="F6" s="1"/>
      <c r="G6" s="1"/>
      <c r="H6" s="1"/>
      <c r="I6" s="1"/>
      <c r="J6" s="1"/>
    </row>
    <row r="7" ht="0.75" customHeight="1"/>
    <row r="8" spans="1:10" ht="12.75">
      <c r="A8" s="667" t="s">
        <v>1137</v>
      </c>
      <c r="B8" s="667"/>
      <c r="C8" s="32"/>
      <c r="H8" s="754" t="s">
        <v>779</v>
      </c>
      <c r="I8" s="754"/>
      <c r="J8" s="754"/>
    </row>
    <row r="9" spans="1:16" ht="12.75">
      <c r="A9" s="662" t="s">
        <v>2</v>
      </c>
      <c r="B9" s="662" t="s">
        <v>3</v>
      </c>
      <c r="C9" s="652" t="s">
        <v>750</v>
      </c>
      <c r="D9" s="710"/>
      <c r="E9" s="710"/>
      <c r="F9" s="653"/>
      <c r="G9" s="652" t="s">
        <v>106</v>
      </c>
      <c r="H9" s="710"/>
      <c r="I9" s="710"/>
      <c r="J9" s="653"/>
      <c r="O9" s="20"/>
      <c r="P9" s="22"/>
    </row>
    <row r="10" spans="1:10" ht="63.75">
      <c r="A10" s="662"/>
      <c r="B10" s="662"/>
      <c r="C10" s="5" t="s">
        <v>185</v>
      </c>
      <c r="D10" s="5" t="s">
        <v>17</v>
      </c>
      <c r="E10" s="255" t="s">
        <v>780</v>
      </c>
      <c r="F10" s="7" t="s">
        <v>202</v>
      </c>
      <c r="G10" s="5" t="s">
        <v>185</v>
      </c>
      <c r="H10" s="26" t="s">
        <v>18</v>
      </c>
      <c r="I10" s="106" t="s">
        <v>869</v>
      </c>
      <c r="J10" s="5" t="s">
        <v>870</v>
      </c>
    </row>
    <row r="11" spans="1:10" ht="12.75">
      <c r="A11" s="5">
        <v>1</v>
      </c>
      <c r="B11" s="5">
        <v>2</v>
      </c>
      <c r="C11" s="5">
        <v>3</v>
      </c>
      <c r="D11" s="5">
        <v>4</v>
      </c>
      <c r="E11" s="5">
        <v>5</v>
      </c>
      <c r="F11" s="7">
        <v>6</v>
      </c>
      <c r="G11" s="5">
        <v>7</v>
      </c>
      <c r="H11" s="103">
        <v>8</v>
      </c>
      <c r="I11" s="5">
        <v>9</v>
      </c>
      <c r="J11" s="5">
        <v>10</v>
      </c>
    </row>
    <row r="12" spans="1:10" ht="15">
      <c r="A12" s="346">
        <v>1</v>
      </c>
      <c r="B12" s="347" t="s">
        <v>886</v>
      </c>
      <c r="C12" s="393">
        <f>'[1]Schools Approval '!$N$6+'[1]Schools Approval '!$T$6</f>
        <v>622</v>
      </c>
      <c r="D12" s="394">
        <f>'[1]Children As per Approval (2)'!$L$6</f>
        <v>35547</v>
      </c>
      <c r="E12" s="20">
        <v>240</v>
      </c>
      <c r="F12" s="105">
        <f>ROUND(D12*E12,0)</f>
        <v>8531280</v>
      </c>
      <c r="G12" s="20">
        <f>'AT-3'!D9+'AT-3'!E9</f>
        <v>601</v>
      </c>
      <c r="H12" s="29">
        <f>'enrolment vs availed_UPY'!Q11</f>
        <v>7769088</v>
      </c>
      <c r="I12" s="29">
        <v>240</v>
      </c>
      <c r="J12" s="29">
        <f>'enrolment vs availed_UPY'!H11+'enrolment vs availed_UPY'!I11+'enrolment vs availed_UPY'!K11</f>
        <v>32364</v>
      </c>
    </row>
    <row r="13" spans="1:10" ht="15">
      <c r="A13" s="346">
        <v>2</v>
      </c>
      <c r="B13" s="347" t="s">
        <v>887</v>
      </c>
      <c r="C13" s="393">
        <f>'[1]Schools Approval '!$N$7+'[1]Schools Approval '!$T$7</f>
        <v>894</v>
      </c>
      <c r="D13" s="394">
        <f>'[1]Children As per Approval (2)'!$L$7</f>
        <v>49587</v>
      </c>
      <c r="E13" s="20">
        <v>240</v>
      </c>
      <c r="F13" s="105">
        <f aca="true" t="shared" si="0" ref="F13:F45">ROUND(D13*E13,0)</f>
        <v>11900880</v>
      </c>
      <c r="G13" s="20">
        <f>'AT-3'!D10+'AT-3'!E10</f>
        <v>882</v>
      </c>
      <c r="H13" s="29">
        <f>'enrolment vs availed_UPY'!Q12</f>
        <v>11389293</v>
      </c>
      <c r="I13" s="29">
        <v>240</v>
      </c>
      <c r="J13" s="29">
        <f>'enrolment vs availed_UPY'!H12+'enrolment vs availed_UPY'!I12+'enrolment vs availed_UPY'!K12</f>
        <v>47450</v>
      </c>
    </row>
    <row r="14" spans="1:10" ht="15">
      <c r="A14" s="346">
        <v>3</v>
      </c>
      <c r="B14" s="347" t="s">
        <v>888</v>
      </c>
      <c r="C14" s="20">
        <v>1221</v>
      </c>
      <c r="D14" s="20">
        <v>52605</v>
      </c>
      <c r="E14" s="20">
        <v>240</v>
      </c>
      <c r="F14" s="105">
        <f t="shared" si="0"/>
        <v>12625200</v>
      </c>
      <c r="G14" s="20">
        <f>'AT-3'!D11+'AT-3'!E11</f>
        <v>1218</v>
      </c>
      <c r="H14" s="29">
        <f>'enrolment vs availed_UPY'!Q13</f>
        <v>13768153</v>
      </c>
      <c r="I14" s="29">
        <v>240</v>
      </c>
      <c r="J14" s="29">
        <f>'enrolment vs availed_UPY'!H13+'enrolment vs availed_UPY'!I13+'enrolment vs availed_UPY'!K13</f>
        <v>57368</v>
      </c>
    </row>
    <row r="15" spans="1:10" ht="15">
      <c r="A15" s="346">
        <v>4</v>
      </c>
      <c r="B15" s="347" t="s">
        <v>889</v>
      </c>
      <c r="C15" s="20">
        <v>1215</v>
      </c>
      <c r="D15" s="20">
        <v>54401</v>
      </c>
      <c r="E15" s="20">
        <v>240</v>
      </c>
      <c r="F15" s="105">
        <f t="shared" si="0"/>
        <v>13056240</v>
      </c>
      <c r="G15" s="20">
        <f>'AT-3'!D12+'AT-3'!E12</f>
        <v>1216</v>
      </c>
      <c r="H15" s="29">
        <f>'enrolment vs availed_UPY'!Q14</f>
        <v>13062959</v>
      </c>
      <c r="I15" s="29">
        <v>240</v>
      </c>
      <c r="J15" s="29">
        <f>'enrolment vs availed_UPY'!H14+'enrolment vs availed_UPY'!I14+'enrolment vs availed_UPY'!K14</f>
        <v>54429</v>
      </c>
    </row>
    <row r="16" spans="1:10" ht="15">
      <c r="A16" s="346">
        <v>5</v>
      </c>
      <c r="B16" s="347" t="s">
        <v>890</v>
      </c>
      <c r="C16" s="20">
        <v>1351</v>
      </c>
      <c r="D16" s="20">
        <v>45524</v>
      </c>
      <c r="E16" s="20">
        <v>240</v>
      </c>
      <c r="F16" s="105">
        <f t="shared" si="0"/>
        <v>10925760</v>
      </c>
      <c r="G16" s="20">
        <f>'AT-3'!D13+'AT-3'!E13</f>
        <v>1346</v>
      </c>
      <c r="H16" s="29">
        <f>'enrolment vs availed_UPY'!Q15</f>
        <v>10579255</v>
      </c>
      <c r="I16" s="29">
        <v>240</v>
      </c>
      <c r="J16" s="29">
        <f>'enrolment vs availed_UPY'!H15+'enrolment vs availed_UPY'!I15+'enrolment vs availed_UPY'!K15</f>
        <v>44080</v>
      </c>
    </row>
    <row r="17" spans="1:10" ht="15">
      <c r="A17" s="346">
        <v>6</v>
      </c>
      <c r="B17" s="347" t="s">
        <v>891</v>
      </c>
      <c r="C17" s="20">
        <v>563</v>
      </c>
      <c r="D17" s="20">
        <v>22142</v>
      </c>
      <c r="E17" s="20">
        <v>240</v>
      </c>
      <c r="F17" s="105">
        <f t="shared" si="0"/>
        <v>5314080</v>
      </c>
      <c r="G17" s="20">
        <f>'AT-3'!D14+'AT-3'!E14</f>
        <v>560</v>
      </c>
      <c r="H17" s="29">
        <f>'enrolment vs availed_UPY'!Q16</f>
        <v>5028831</v>
      </c>
      <c r="I17" s="29">
        <v>240</v>
      </c>
      <c r="J17" s="29">
        <f>'enrolment vs availed_UPY'!H16+'enrolment vs availed_UPY'!I16+'enrolment vs availed_UPY'!K16</f>
        <v>20928</v>
      </c>
    </row>
    <row r="18" spans="1:10" ht="15">
      <c r="A18" s="346">
        <v>7</v>
      </c>
      <c r="B18" s="347" t="s">
        <v>892</v>
      </c>
      <c r="C18" s="20">
        <v>656</v>
      </c>
      <c r="D18" s="20">
        <v>22765</v>
      </c>
      <c r="E18" s="20">
        <v>240</v>
      </c>
      <c r="F18" s="105">
        <f t="shared" si="0"/>
        <v>5463600</v>
      </c>
      <c r="G18" s="20">
        <f>'AT-3'!D15+'AT-3'!E15</f>
        <v>656</v>
      </c>
      <c r="H18" s="29">
        <f>'enrolment vs availed_UPY'!Q17</f>
        <v>5519586</v>
      </c>
      <c r="I18" s="29">
        <v>240</v>
      </c>
      <c r="J18" s="29">
        <f>'enrolment vs availed_UPY'!H17+'enrolment vs availed_UPY'!I17+'enrolment vs availed_UPY'!K17</f>
        <v>22998</v>
      </c>
    </row>
    <row r="19" spans="1:10" ht="15">
      <c r="A19" s="346">
        <v>8</v>
      </c>
      <c r="B19" s="347" t="s">
        <v>893</v>
      </c>
      <c r="C19" s="20">
        <v>845</v>
      </c>
      <c r="D19" s="20">
        <v>35186</v>
      </c>
      <c r="E19" s="20">
        <v>240</v>
      </c>
      <c r="F19" s="105">
        <f t="shared" si="0"/>
        <v>8444640</v>
      </c>
      <c r="G19" s="20">
        <f>'AT-3'!D16+'AT-3'!E16</f>
        <v>844</v>
      </c>
      <c r="H19" s="29">
        <f>'enrolment vs availed_UPY'!Q18</f>
        <v>8153590</v>
      </c>
      <c r="I19" s="29">
        <v>240</v>
      </c>
      <c r="J19" s="29">
        <f>'enrolment vs availed_UPY'!H18+'enrolment vs availed_UPY'!I18+'enrolment vs availed_UPY'!K18</f>
        <v>33974</v>
      </c>
    </row>
    <row r="20" spans="1:10" ht="15">
      <c r="A20" s="346">
        <v>9</v>
      </c>
      <c r="B20" s="347" t="s">
        <v>894</v>
      </c>
      <c r="C20" s="20">
        <v>730</v>
      </c>
      <c r="D20" s="20">
        <v>31087</v>
      </c>
      <c r="E20" s="20">
        <v>240</v>
      </c>
      <c r="F20" s="105">
        <f t="shared" si="0"/>
        <v>7460880</v>
      </c>
      <c r="G20" s="20">
        <f>'AT-3'!D17+'AT-3'!E17</f>
        <v>731</v>
      </c>
      <c r="H20" s="29">
        <f>'enrolment vs availed_UPY'!Q19</f>
        <v>6992004</v>
      </c>
      <c r="I20" s="29">
        <v>240</v>
      </c>
      <c r="J20" s="29">
        <f>'enrolment vs availed_UPY'!H19+'enrolment vs availed_UPY'!I19+'enrolment vs availed_UPY'!K19</f>
        <v>29133</v>
      </c>
    </row>
    <row r="21" spans="1:10" ht="15">
      <c r="A21" s="346">
        <v>10</v>
      </c>
      <c r="B21" s="347" t="s">
        <v>895</v>
      </c>
      <c r="C21" s="20">
        <v>1142</v>
      </c>
      <c r="D21" s="20">
        <v>42931</v>
      </c>
      <c r="E21" s="20">
        <v>240</v>
      </c>
      <c r="F21" s="105">
        <f t="shared" si="0"/>
        <v>10303440</v>
      </c>
      <c r="G21" s="20">
        <f>'AT-3'!D18+'AT-3'!E18</f>
        <v>1135</v>
      </c>
      <c r="H21" s="29">
        <f>'enrolment vs availed_UPY'!Q20</f>
        <v>10771242</v>
      </c>
      <c r="I21" s="29">
        <v>240</v>
      </c>
      <c r="J21" s="29">
        <f>'enrolment vs availed_UPY'!H20+'enrolment vs availed_UPY'!I20+'enrolment vs availed_UPY'!K20</f>
        <v>44880</v>
      </c>
    </row>
    <row r="22" spans="1:10" ht="15">
      <c r="A22" s="346">
        <v>11</v>
      </c>
      <c r="B22" s="347" t="s">
        <v>896</v>
      </c>
      <c r="C22" s="20">
        <v>740</v>
      </c>
      <c r="D22" s="20">
        <v>26061</v>
      </c>
      <c r="E22" s="20">
        <v>240</v>
      </c>
      <c r="F22" s="105">
        <f t="shared" si="0"/>
        <v>6254640</v>
      </c>
      <c r="G22" s="20">
        <f>'AT-3'!D19+'AT-3'!E19</f>
        <v>740</v>
      </c>
      <c r="H22" s="29">
        <f>'enrolment vs availed_UPY'!Q21</f>
        <v>6112910</v>
      </c>
      <c r="I22" s="29">
        <v>240</v>
      </c>
      <c r="J22" s="29">
        <f>'enrolment vs availed_UPY'!H21+'enrolment vs availed_UPY'!I21+'enrolment vs availed_UPY'!K21</f>
        <v>25471</v>
      </c>
    </row>
    <row r="23" spans="1:10" ht="15">
      <c r="A23" s="346">
        <v>12</v>
      </c>
      <c r="B23" s="347" t="s">
        <v>897</v>
      </c>
      <c r="C23" s="20">
        <v>1437</v>
      </c>
      <c r="D23" s="20">
        <v>73208</v>
      </c>
      <c r="E23" s="20">
        <v>240</v>
      </c>
      <c r="F23" s="105">
        <f t="shared" si="0"/>
        <v>17569920</v>
      </c>
      <c r="G23" s="20">
        <f>'AT-3'!D20+'AT-3'!E20</f>
        <v>1432</v>
      </c>
      <c r="H23" s="29">
        <f>'enrolment vs availed_UPY'!Q22</f>
        <v>16845301</v>
      </c>
      <c r="I23" s="29">
        <v>240</v>
      </c>
      <c r="J23" s="29">
        <f>'enrolment vs availed_UPY'!H22+'enrolment vs availed_UPY'!I22+'enrolment vs availed_UPY'!K22</f>
        <v>70178</v>
      </c>
    </row>
    <row r="24" spans="1:10" ht="15">
      <c r="A24" s="346">
        <v>13</v>
      </c>
      <c r="B24" s="347" t="s">
        <v>898</v>
      </c>
      <c r="C24" s="20">
        <v>1186</v>
      </c>
      <c r="D24" s="20">
        <v>37370</v>
      </c>
      <c r="E24" s="20">
        <v>240</v>
      </c>
      <c r="F24" s="105">
        <f t="shared" si="0"/>
        <v>8968800</v>
      </c>
      <c r="G24" s="20">
        <f>'AT-3'!D21+'AT-3'!E21</f>
        <v>1183</v>
      </c>
      <c r="H24" s="29">
        <f>'enrolment vs availed_UPY'!Q23</f>
        <v>8311787</v>
      </c>
      <c r="I24" s="29">
        <v>240</v>
      </c>
      <c r="J24" s="29">
        <f>'enrolment vs availed_UPY'!H23+'enrolment vs availed_UPY'!I23+'enrolment vs availed_UPY'!K23</f>
        <v>34632</v>
      </c>
    </row>
    <row r="25" spans="1:10" ht="15">
      <c r="A25" s="346">
        <v>14</v>
      </c>
      <c r="B25" s="347" t="s">
        <v>899</v>
      </c>
      <c r="C25" s="20">
        <v>589</v>
      </c>
      <c r="D25" s="20">
        <v>25233</v>
      </c>
      <c r="E25" s="20">
        <v>240</v>
      </c>
      <c r="F25" s="105">
        <f t="shared" si="0"/>
        <v>6055920</v>
      </c>
      <c r="G25" s="20">
        <f>'AT-3'!D22+'AT-3'!E22</f>
        <v>589</v>
      </c>
      <c r="H25" s="29">
        <f>'enrolment vs availed_UPY'!Q24</f>
        <v>5963313</v>
      </c>
      <c r="I25" s="29">
        <v>240</v>
      </c>
      <c r="J25" s="29">
        <f>'enrolment vs availed_UPY'!H24+'enrolment vs availed_UPY'!I24+'enrolment vs availed_UPY'!K24</f>
        <v>24833</v>
      </c>
    </row>
    <row r="26" spans="1:10" ht="15">
      <c r="A26" s="346">
        <v>15</v>
      </c>
      <c r="B26" s="347" t="s">
        <v>900</v>
      </c>
      <c r="C26" s="20">
        <v>366</v>
      </c>
      <c r="D26" s="20">
        <v>12036</v>
      </c>
      <c r="E26" s="20">
        <v>240</v>
      </c>
      <c r="F26" s="105">
        <f t="shared" si="0"/>
        <v>2888640</v>
      </c>
      <c r="G26" s="20">
        <f>'AT-3'!D23+'AT-3'!E23</f>
        <v>364</v>
      </c>
      <c r="H26" s="29">
        <f>'enrolment vs availed_UPY'!Q25</f>
        <v>2388951</v>
      </c>
      <c r="I26" s="29">
        <v>240</v>
      </c>
      <c r="J26" s="29">
        <f>'enrolment vs availed_UPY'!H25+'enrolment vs availed_UPY'!I25+'enrolment vs availed_UPY'!K25</f>
        <v>9954</v>
      </c>
    </row>
    <row r="27" spans="1:10" ht="15">
      <c r="A27" s="346">
        <v>16</v>
      </c>
      <c r="B27" s="347" t="s">
        <v>901</v>
      </c>
      <c r="C27" s="20">
        <v>1403</v>
      </c>
      <c r="D27" s="20">
        <v>37897</v>
      </c>
      <c r="E27" s="20">
        <v>240</v>
      </c>
      <c r="F27" s="105">
        <f t="shared" si="0"/>
        <v>9095280</v>
      </c>
      <c r="G27" s="20">
        <f>'AT-3'!D24+'AT-3'!E24</f>
        <v>1393</v>
      </c>
      <c r="H27" s="29">
        <f>'enrolment vs availed_UPY'!Q26</f>
        <v>9002482</v>
      </c>
      <c r="I27" s="29">
        <v>240</v>
      </c>
      <c r="J27" s="29">
        <f>'enrolment vs availed_UPY'!H26+'enrolment vs availed_UPY'!I26+'enrolment vs availed_UPY'!K26</f>
        <v>37510</v>
      </c>
    </row>
    <row r="28" spans="1:10" ht="15">
      <c r="A28" s="346">
        <v>17</v>
      </c>
      <c r="B28" s="347" t="s">
        <v>902</v>
      </c>
      <c r="C28" s="20">
        <v>925</v>
      </c>
      <c r="D28" s="20">
        <v>23878</v>
      </c>
      <c r="E28" s="20">
        <v>240</v>
      </c>
      <c r="F28" s="105">
        <f t="shared" si="0"/>
        <v>5730720</v>
      </c>
      <c r="G28" s="20">
        <f>'AT-3'!D25+'AT-3'!E25</f>
        <v>920</v>
      </c>
      <c r="H28" s="29">
        <f>'enrolment vs availed_UPY'!Q27</f>
        <v>5777455</v>
      </c>
      <c r="I28" s="29">
        <v>240</v>
      </c>
      <c r="J28" s="29">
        <f>'enrolment vs availed_UPY'!H27+'enrolment vs availed_UPY'!I27+'enrolment vs availed_UPY'!K27</f>
        <v>24073</v>
      </c>
    </row>
    <row r="29" spans="1:10" ht="15">
      <c r="A29" s="348">
        <v>18</v>
      </c>
      <c r="B29" s="349" t="s">
        <v>903</v>
      </c>
      <c r="C29" s="20">
        <v>1140</v>
      </c>
      <c r="D29" s="20">
        <v>47278</v>
      </c>
      <c r="E29" s="20">
        <v>240</v>
      </c>
      <c r="F29" s="105">
        <f t="shared" si="0"/>
        <v>11346720</v>
      </c>
      <c r="G29" s="20">
        <f>'AT-3'!D26+'AT-3'!E26</f>
        <v>1146</v>
      </c>
      <c r="H29" s="29">
        <f>'enrolment vs availed_UPY'!Q28</f>
        <v>10535718</v>
      </c>
      <c r="I29" s="29">
        <v>240</v>
      </c>
      <c r="J29" s="29">
        <f>'enrolment vs availed_UPY'!H28+'enrolment vs availed_UPY'!I28+'enrolment vs availed_UPY'!K28</f>
        <v>43899</v>
      </c>
    </row>
    <row r="30" spans="1:10" ht="15">
      <c r="A30" s="346">
        <v>19</v>
      </c>
      <c r="B30" s="347" t="s">
        <v>904</v>
      </c>
      <c r="C30" s="20">
        <v>722</v>
      </c>
      <c r="D30" s="20">
        <v>25334</v>
      </c>
      <c r="E30" s="20">
        <v>240</v>
      </c>
      <c r="F30" s="105">
        <f t="shared" si="0"/>
        <v>6080160</v>
      </c>
      <c r="G30" s="20">
        <f>'AT-3'!D27+'AT-3'!E27</f>
        <v>717</v>
      </c>
      <c r="H30" s="29">
        <f>'enrolment vs availed_UPY'!Q29</f>
        <v>5800453</v>
      </c>
      <c r="I30" s="29">
        <v>240</v>
      </c>
      <c r="J30" s="29">
        <f>'enrolment vs availed_UPY'!H29+'enrolment vs availed_UPY'!I29+'enrolment vs availed_UPY'!K29</f>
        <v>24168</v>
      </c>
    </row>
    <row r="31" spans="1:10" ht="15">
      <c r="A31" s="348">
        <v>20</v>
      </c>
      <c r="B31" s="349" t="s">
        <v>905</v>
      </c>
      <c r="C31" s="20">
        <v>850</v>
      </c>
      <c r="D31" s="20">
        <v>52573</v>
      </c>
      <c r="E31" s="20">
        <v>240</v>
      </c>
      <c r="F31" s="105">
        <f t="shared" si="0"/>
        <v>12617520</v>
      </c>
      <c r="G31" s="20">
        <f>'AT-3'!D28+'AT-3'!E28</f>
        <v>850</v>
      </c>
      <c r="H31" s="29">
        <f>'enrolment vs availed_UPY'!Q30</f>
        <v>13073729</v>
      </c>
      <c r="I31" s="29">
        <v>240</v>
      </c>
      <c r="J31" s="29">
        <f>'enrolment vs availed_UPY'!H30+'enrolment vs availed_UPY'!I30+'enrolment vs availed_UPY'!K30</f>
        <v>54474</v>
      </c>
    </row>
    <row r="32" spans="1:10" ht="15">
      <c r="A32" s="346">
        <v>21</v>
      </c>
      <c r="B32" s="347" t="s">
        <v>906</v>
      </c>
      <c r="C32" s="20">
        <v>626</v>
      </c>
      <c r="D32" s="20">
        <v>18389</v>
      </c>
      <c r="E32" s="20">
        <v>240</v>
      </c>
      <c r="F32" s="105">
        <f t="shared" si="0"/>
        <v>4413360</v>
      </c>
      <c r="G32" s="20">
        <f>'AT-3'!D29+'AT-3'!E29</f>
        <v>625</v>
      </c>
      <c r="H32" s="29">
        <f>'enrolment vs availed_UPY'!Q31</f>
        <v>4397180</v>
      </c>
      <c r="I32" s="29">
        <v>240</v>
      </c>
      <c r="J32" s="29">
        <f>'enrolment vs availed_UPY'!H31+'enrolment vs availed_UPY'!I31+'enrolment vs availed_UPY'!K31</f>
        <v>18322</v>
      </c>
    </row>
    <row r="33" spans="1:10" ht="15">
      <c r="A33" s="346">
        <v>22</v>
      </c>
      <c r="B33" s="347" t="s">
        <v>907</v>
      </c>
      <c r="C33" s="20">
        <v>649</v>
      </c>
      <c r="D33" s="20">
        <v>22574</v>
      </c>
      <c r="E33" s="20">
        <v>240</v>
      </c>
      <c r="F33" s="105">
        <f t="shared" si="0"/>
        <v>5417760</v>
      </c>
      <c r="G33" s="20">
        <f>'AT-3'!D30+'AT-3'!E30</f>
        <v>650</v>
      </c>
      <c r="H33" s="29">
        <f>'enrolment vs availed_UPY'!Q32</f>
        <v>6350721</v>
      </c>
      <c r="I33" s="29">
        <v>240</v>
      </c>
      <c r="J33" s="29">
        <f>'enrolment vs availed_UPY'!H32+'enrolment vs availed_UPY'!I32+'enrolment vs availed_UPY'!K32</f>
        <v>26462</v>
      </c>
    </row>
    <row r="34" spans="1:10" ht="15">
      <c r="A34" s="346">
        <v>23</v>
      </c>
      <c r="B34" s="347" t="s">
        <v>908</v>
      </c>
      <c r="C34" s="20">
        <v>1058</v>
      </c>
      <c r="D34" s="20">
        <v>58113</v>
      </c>
      <c r="E34" s="20">
        <v>240</v>
      </c>
      <c r="F34" s="105">
        <f t="shared" si="0"/>
        <v>13947120</v>
      </c>
      <c r="G34" s="20">
        <f>'AT-3'!D31+'AT-3'!E31</f>
        <v>1058</v>
      </c>
      <c r="H34" s="29">
        <f>'enrolment vs availed_UPY'!Q33</f>
        <v>13003509</v>
      </c>
      <c r="I34" s="29">
        <v>240</v>
      </c>
      <c r="J34" s="29">
        <f>'enrolment vs availed_UPY'!H33+'enrolment vs availed_UPY'!I33+'enrolment vs availed_UPY'!K33</f>
        <v>54181</v>
      </c>
    </row>
    <row r="35" spans="1:10" ht="15">
      <c r="A35" s="346">
        <v>24</v>
      </c>
      <c r="B35" s="347" t="s">
        <v>909</v>
      </c>
      <c r="C35" s="20">
        <v>660</v>
      </c>
      <c r="D35" s="20">
        <v>36719</v>
      </c>
      <c r="E35" s="20">
        <v>240</v>
      </c>
      <c r="F35" s="105">
        <f t="shared" si="0"/>
        <v>8812560</v>
      </c>
      <c r="G35" s="20">
        <f>'AT-3'!D32+'AT-3'!E32</f>
        <v>659</v>
      </c>
      <c r="H35" s="29">
        <f>'enrolment vs availed_UPY'!Q34</f>
        <v>9064457</v>
      </c>
      <c r="I35" s="29">
        <v>240</v>
      </c>
      <c r="J35" s="29">
        <f>'enrolment vs availed_UPY'!H34+'enrolment vs availed_UPY'!I34+'enrolment vs availed_UPY'!K34</f>
        <v>37769</v>
      </c>
    </row>
    <row r="36" spans="1:10" ht="15">
      <c r="A36" s="346">
        <v>25</v>
      </c>
      <c r="B36" s="347" t="s">
        <v>910</v>
      </c>
      <c r="C36" s="20">
        <v>1233</v>
      </c>
      <c r="D36" s="20">
        <v>75955</v>
      </c>
      <c r="E36" s="20">
        <v>240</v>
      </c>
      <c r="F36" s="105">
        <f t="shared" si="0"/>
        <v>18229200</v>
      </c>
      <c r="G36" s="20">
        <f>'AT-3'!D33+'AT-3'!E33</f>
        <v>1239</v>
      </c>
      <c r="H36" s="29">
        <f>'enrolment vs availed_UPY'!Q35</f>
        <v>18187079</v>
      </c>
      <c r="I36" s="29">
        <v>240</v>
      </c>
      <c r="J36" s="29">
        <f>'enrolment vs availed_UPY'!H35+'enrolment vs availed_UPY'!I35+'enrolment vs availed_UPY'!K35</f>
        <v>75780</v>
      </c>
    </row>
    <row r="37" spans="1:10" ht="15">
      <c r="A37" s="346">
        <v>26</v>
      </c>
      <c r="B37" s="347" t="s">
        <v>911</v>
      </c>
      <c r="C37" s="20">
        <v>1492</v>
      </c>
      <c r="D37" s="20">
        <v>99696</v>
      </c>
      <c r="E37" s="20">
        <v>240</v>
      </c>
      <c r="F37" s="105">
        <f t="shared" si="0"/>
        <v>23927040</v>
      </c>
      <c r="G37" s="20">
        <f>'AT-3'!D34+'AT-3'!E34</f>
        <v>1495</v>
      </c>
      <c r="H37" s="29">
        <f>'enrolment vs availed_UPY'!Q36</f>
        <v>24271801</v>
      </c>
      <c r="I37" s="29">
        <v>240</v>
      </c>
      <c r="J37" s="29">
        <f>'enrolment vs availed_UPY'!H36+'enrolment vs availed_UPY'!I36+'enrolment vs availed_UPY'!K36</f>
        <v>101133</v>
      </c>
    </row>
    <row r="38" spans="1:10" ht="15">
      <c r="A38" s="346">
        <v>27</v>
      </c>
      <c r="B38" s="347" t="s">
        <v>912</v>
      </c>
      <c r="C38" s="20">
        <v>1208</v>
      </c>
      <c r="D38" s="20">
        <v>78971</v>
      </c>
      <c r="E38" s="20">
        <v>240</v>
      </c>
      <c r="F38" s="105">
        <f t="shared" si="0"/>
        <v>18953040</v>
      </c>
      <c r="G38" s="20">
        <f>'AT-3'!D35+'AT-3'!E35</f>
        <v>1207</v>
      </c>
      <c r="H38" s="29">
        <f>'enrolment vs availed_UPY'!Q37</f>
        <v>19256618</v>
      </c>
      <c r="I38" s="29">
        <v>240</v>
      </c>
      <c r="J38" s="29">
        <f>'enrolment vs availed_UPY'!H37+'enrolment vs availed_UPY'!I37+'enrolment vs availed_UPY'!K37</f>
        <v>80236</v>
      </c>
    </row>
    <row r="39" spans="1:10" ht="15">
      <c r="A39" s="346">
        <v>28</v>
      </c>
      <c r="B39" s="347" t="s">
        <v>913</v>
      </c>
      <c r="C39" s="20">
        <v>1455</v>
      </c>
      <c r="D39" s="20">
        <v>85357</v>
      </c>
      <c r="E39" s="20">
        <v>240</v>
      </c>
      <c r="F39" s="105">
        <f t="shared" si="0"/>
        <v>20485680</v>
      </c>
      <c r="G39" s="20">
        <f>'AT-3'!D36+'AT-3'!E36</f>
        <v>1457</v>
      </c>
      <c r="H39" s="29">
        <f>'enrolment vs availed_UPY'!Q38</f>
        <v>20213188</v>
      </c>
      <c r="I39" s="29">
        <v>240</v>
      </c>
      <c r="J39" s="29">
        <f>'enrolment vs availed_UPY'!H38+'enrolment vs availed_UPY'!I38+'enrolment vs availed_UPY'!K38</f>
        <v>84222</v>
      </c>
    </row>
    <row r="40" spans="1:10" ht="15">
      <c r="A40" s="346">
        <v>29</v>
      </c>
      <c r="B40" s="347" t="s">
        <v>914</v>
      </c>
      <c r="C40" s="20">
        <v>1228</v>
      </c>
      <c r="D40" s="20">
        <v>54516</v>
      </c>
      <c r="E40" s="20">
        <v>240</v>
      </c>
      <c r="F40" s="105">
        <f t="shared" si="0"/>
        <v>13083840</v>
      </c>
      <c r="G40" s="20">
        <f>'AT-3'!D37+'AT-3'!E37</f>
        <v>1229</v>
      </c>
      <c r="H40" s="29">
        <f>'enrolment vs availed_UPY'!Q39</f>
        <v>13589560</v>
      </c>
      <c r="I40" s="29">
        <v>240</v>
      </c>
      <c r="J40" s="29">
        <f>'enrolment vs availed_UPY'!H39+'enrolment vs availed_UPY'!I39+'enrolment vs availed_UPY'!K39</f>
        <v>56624</v>
      </c>
    </row>
    <row r="41" spans="1:10" ht="15">
      <c r="A41" s="346">
        <v>30</v>
      </c>
      <c r="B41" s="347" t="s">
        <v>915</v>
      </c>
      <c r="C41" s="20">
        <v>1151</v>
      </c>
      <c r="D41" s="20">
        <v>78732</v>
      </c>
      <c r="E41" s="20">
        <v>240</v>
      </c>
      <c r="F41" s="105">
        <f t="shared" si="0"/>
        <v>18895680</v>
      </c>
      <c r="G41" s="20">
        <f>'AT-3'!D38+'AT-3'!E38</f>
        <v>1167</v>
      </c>
      <c r="H41" s="29">
        <f>'enrolment vs availed_UPY'!Q40</f>
        <v>20587828</v>
      </c>
      <c r="I41" s="29">
        <v>240</v>
      </c>
      <c r="J41" s="29">
        <f>'enrolment vs availed_UPY'!H40+'enrolment vs availed_UPY'!I40+'enrolment vs availed_UPY'!K40</f>
        <v>85423</v>
      </c>
    </row>
    <row r="42" spans="1:10" ht="15">
      <c r="A42" s="346">
        <v>31</v>
      </c>
      <c r="B42" s="347" t="s">
        <v>916</v>
      </c>
      <c r="C42" s="20">
        <v>1574</v>
      </c>
      <c r="D42" s="20">
        <v>87824</v>
      </c>
      <c r="E42" s="20">
        <v>240</v>
      </c>
      <c r="F42" s="105">
        <f t="shared" si="0"/>
        <v>21077760</v>
      </c>
      <c r="G42" s="20">
        <f>'AT-3'!D39+'AT-3'!E39</f>
        <v>1570</v>
      </c>
      <c r="H42" s="29">
        <f>'enrolment vs availed_UPY'!Q41</f>
        <v>20185087</v>
      </c>
      <c r="I42" s="29">
        <v>240</v>
      </c>
      <c r="J42" s="29">
        <f>'enrolment vs availed_UPY'!H41+'enrolment vs availed_UPY'!I41+'enrolment vs availed_UPY'!K41</f>
        <v>84104</v>
      </c>
    </row>
    <row r="43" spans="1:10" ht="15">
      <c r="A43" s="346">
        <v>32</v>
      </c>
      <c r="B43" s="347" t="s">
        <v>917</v>
      </c>
      <c r="C43" s="20">
        <v>769</v>
      </c>
      <c r="D43" s="20">
        <v>57851</v>
      </c>
      <c r="E43" s="20">
        <v>240</v>
      </c>
      <c r="F43" s="105">
        <f t="shared" si="0"/>
        <v>13884240</v>
      </c>
      <c r="G43" s="20">
        <f>'AT-3'!D40+'AT-3'!E40</f>
        <v>769</v>
      </c>
      <c r="H43" s="29">
        <f>'enrolment vs availed_UPY'!Q42</f>
        <v>13676658</v>
      </c>
      <c r="I43" s="29">
        <v>240</v>
      </c>
      <c r="J43" s="29">
        <f>'enrolment vs availed_UPY'!H42+'enrolment vs availed_UPY'!I42+'enrolment vs availed_UPY'!K42</f>
        <v>56986</v>
      </c>
    </row>
    <row r="44" spans="1:10" ht="15">
      <c r="A44" s="346">
        <v>33</v>
      </c>
      <c r="B44" s="347" t="s">
        <v>918</v>
      </c>
      <c r="C44" s="20">
        <v>1025</v>
      </c>
      <c r="D44" s="20">
        <v>72047</v>
      </c>
      <c r="E44" s="20">
        <v>240</v>
      </c>
      <c r="F44" s="105">
        <f t="shared" si="0"/>
        <v>17291280</v>
      </c>
      <c r="G44" s="20">
        <f>'AT-3'!D41+'AT-3'!E41</f>
        <v>1034</v>
      </c>
      <c r="H44" s="29">
        <f>'enrolment vs availed_UPY'!Q43</f>
        <v>17740196</v>
      </c>
      <c r="I44" s="29">
        <v>240</v>
      </c>
      <c r="J44" s="29">
        <f>'enrolment vs availed_UPY'!H43+'enrolment vs availed_UPY'!I43+'enrolment vs availed_UPY'!K43</f>
        <v>73455</v>
      </c>
    </row>
    <row r="45" spans="1:10" ht="15">
      <c r="A45" s="346">
        <v>34</v>
      </c>
      <c r="B45" s="347" t="s">
        <v>919</v>
      </c>
      <c r="C45" s="20">
        <v>636</v>
      </c>
      <c r="D45" s="20">
        <v>46065</v>
      </c>
      <c r="E45" s="20">
        <v>240</v>
      </c>
      <c r="F45" s="105">
        <f t="shared" si="0"/>
        <v>11055600</v>
      </c>
      <c r="G45" s="20">
        <f>'AT-3'!D42+'AT-3'!E42</f>
        <v>637</v>
      </c>
      <c r="H45" s="29">
        <f>'enrolment vs availed_UPY'!Q44</f>
        <v>11817823</v>
      </c>
      <c r="I45" s="29">
        <v>240</v>
      </c>
      <c r="J45" s="29">
        <f>'enrolment vs availed_UPY'!H44+'enrolment vs availed_UPY'!I44+'enrolment vs availed_UPY'!K44</f>
        <v>49241</v>
      </c>
    </row>
    <row r="46" spans="1:10" ht="12.75">
      <c r="A46" s="3" t="s">
        <v>19</v>
      </c>
      <c r="B46" s="9"/>
      <c r="C46" s="20">
        <f aca="true" t="shared" si="1" ref="C46:J46">SUM(C12:C45)</f>
        <v>33361</v>
      </c>
      <c r="D46" s="20">
        <f t="shared" si="1"/>
        <v>1625452</v>
      </c>
      <c r="E46" s="20"/>
      <c r="F46" s="28">
        <f t="shared" si="1"/>
        <v>390108480</v>
      </c>
      <c r="G46" s="28">
        <f t="shared" si="1"/>
        <v>33319</v>
      </c>
      <c r="H46" s="28">
        <f t="shared" si="1"/>
        <v>389187805</v>
      </c>
      <c r="I46" s="28"/>
      <c r="J46" s="28">
        <f t="shared" si="1"/>
        <v>1620734</v>
      </c>
    </row>
    <row r="47" spans="1:10" ht="12.75">
      <c r="A47" s="12"/>
      <c r="B47" s="31"/>
      <c r="C47" s="31"/>
      <c r="D47" s="22"/>
      <c r="E47" s="22"/>
      <c r="F47" s="22"/>
      <c r="G47" s="22"/>
      <c r="H47" s="22"/>
      <c r="I47" s="22"/>
      <c r="J47" s="22"/>
    </row>
    <row r="48" spans="1:10" ht="12.75">
      <c r="A48" s="759" t="s">
        <v>871</v>
      </c>
      <c r="B48" s="759"/>
      <c r="C48" s="759"/>
      <c r="D48" s="759"/>
      <c r="E48" s="759"/>
      <c r="F48" s="759"/>
      <c r="G48" s="759"/>
      <c r="H48" s="759"/>
      <c r="I48" s="22"/>
      <c r="J48" s="22"/>
    </row>
    <row r="49" spans="1:10" ht="12.75">
      <c r="A49" s="12"/>
      <c r="B49" s="31"/>
      <c r="C49" s="31"/>
      <c r="D49" s="22"/>
      <c r="E49" s="22"/>
      <c r="F49" s="22"/>
      <c r="G49" s="22"/>
      <c r="H49" s="22"/>
      <c r="I49" s="22"/>
      <c r="J49" s="22"/>
    </row>
    <row r="50" spans="1:10" ht="15.75" customHeight="1">
      <c r="A50" s="15" t="s">
        <v>12</v>
      </c>
      <c r="B50" s="15"/>
      <c r="C50" s="15"/>
      <c r="D50" s="15"/>
      <c r="E50" s="15"/>
      <c r="F50" s="15"/>
      <c r="G50" s="15"/>
      <c r="H50" s="695" t="s">
        <v>13</v>
      </c>
      <c r="I50" s="695"/>
      <c r="J50" s="695"/>
    </row>
    <row r="51" spans="2:10" ht="12.75" customHeight="1">
      <c r="B51" s="86"/>
      <c r="C51" s="86"/>
      <c r="D51" s="86"/>
      <c r="E51" s="86"/>
      <c r="F51" s="86"/>
      <c r="G51" s="86"/>
      <c r="H51" s="695" t="s">
        <v>14</v>
      </c>
      <c r="I51" s="695"/>
      <c r="J51" s="695"/>
    </row>
    <row r="52" spans="1:10" ht="12.75" customHeight="1">
      <c r="A52" s="696" t="s">
        <v>20</v>
      </c>
      <c r="B52" s="696"/>
      <c r="C52" s="696"/>
      <c r="D52" s="696"/>
      <c r="E52" s="696"/>
      <c r="F52" s="696"/>
      <c r="G52" s="696"/>
      <c r="H52" s="696"/>
      <c r="I52" s="696"/>
      <c r="J52" s="696"/>
    </row>
    <row r="53" spans="1:10" ht="12.75">
      <c r="A53" s="15"/>
      <c r="B53" s="15"/>
      <c r="C53" s="15"/>
      <c r="E53" s="15"/>
      <c r="I53" s="36" t="s">
        <v>85</v>
      </c>
      <c r="J53" s="36"/>
    </row>
    <row r="57" spans="1:10" ht="12.75">
      <c r="A57" s="760"/>
      <c r="B57" s="760"/>
      <c r="C57" s="760"/>
      <c r="D57" s="760"/>
      <c r="E57" s="760"/>
      <c r="F57" s="760"/>
      <c r="G57" s="760"/>
      <c r="H57" s="760"/>
      <c r="I57" s="760"/>
      <c r="J57" s="760"/>
    </row>
    <row r="59" spans="1:10" ht="12.75">
      <c r="A59" s="760"/>
      <c r="B59" s="760"/>
      <c r="C59" s="760"/>
      <c r="D59" s="760"/>
      <c r="E59" s="760"/>
      <c r="F59" s="760"/>
      <c r="G59" s="760"/>
      <c r="H59" s="760"/>
      <c r="I59" s="760"/>
      <c r="J59" s="760"/>
    </row>
  </sheetData>
  <sheetProtection/>
  <mergeCells count="16">
    <mergeCell ref="A52:J52"/>
    <mergeCell ref="A57:J57"/>
    <mergeCell ref="A59:J59"/>
    <mergeCell ref="A9:A10"/>
    <mergeCell ref="B9:B10"/>
    <mergeCell ref="C9:F9"/>
    <mergeCell ref="G9:J9"/>
    <mergeCell ref="H51:J51"/>
    <mergeCell ref="H50:J50"/>
    <mergeCell ref="A48:H48"/>
    <mergeCell ref="E1:I1"/>
    <mergeCell ref="A2:J2"/>
    <mergeCell ref="A3:J3"/>
    <mergeCell ref="A5:J5"/>
    <mergeCell ref="A8:B8"/>
    <mergeCell ref="H8:J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6" r:id="rId1"/>
</worksheet>
</file>

<file path=xl/worksheets/sheet16.xml><?xml version="1.0" encoding="utf-8"?>
<worksheet xmlns="http://schemas.openxmlformats.org/spreadsheetml/2006/main" xmlns:r="http://schemas.openxmlformats.org/officeDocument/2006/relationships">
  <sheetPr>
    <pageSetUpPr fitToPage="1"/>
  </sheetPr>
  <dimension ref="A1:P59"/>
  <sheetViews>
    <sheetView view="pageBreakPreview" zoomScale="90" zoomScaleSheetLayoutView="90" zoomScalePageLayoutView="0" workbookViewId="0" topLeftCell="A32">
      <selection activeCell="I12" sqref="I12"/>
    </sheetView>
  </sheetViews>
  <sheetFormatPr defaultColWidth="9.140625" defaultRowHeight="12.75"/>
  <cols>
    <col min="1" max="1" width="7.421875" style="16" customWidth="1"/>
    <col min="2" max="2" width="26.00390625" style="16" customWidth="1"/>
    <col min="3" max="3" width="11.00390625" style="16" customWidth="1"/>
    <col min="4" max="4" width="10.00390625" style="16" customWidth="1"/>
    <col min="5" max="5" width="13.140625" style="16" customWidth="1"/>
    <col min="6" max="6" width="14.28125" style="16" customWidth="1"/>
    <col min="7" max="7" width="13.28125" style="16" customWidth="1"/>
    <col min="8" max="8" width="14.7109375" style="16" customWidth="1"/>
    <col min="9" max="9" width="16.7109375" style="16" customWidth="1"/>
    <col min="10" max="10" width="19.28125" style="16" customWidth="1"/>
    <col min="11" max="16384" width="9.140625" style="16" customWidth="1"/>
  </cols>
  <sheetData>
    <row r="1" spans="5:10" ht="12.75">
      <c r="E1" s="668"/>
      <c r="F1" s="668"/>
      <c r="G1" s="668"/>
      <c r="H1" s="668"/>
      <c r="I1" s="668"/>
      <c r="J1" s="138" t="s">
        <v>363</v>
      </c>
    </row>
    <row r="2" spans="1:10" ht="15">
      <c r="A2" s="749" t="s">
        <v>0</v>
      </c>
      <c r="B2" s="749"/>
      <c r="C2" s="749"/>
      <c r="D2" s="749"/>
      <c r="E2" s="749"/>
      <c r="F2" s="749"/>
      <c r="G2" s="749"/>
      <c r="H2" s="749"/>
      <c r="I2" s="749"/>
      <c r="J2" s="749"/>
    </row>
    <row r="3" spans="1:10" ht="20.25">
      <c r="A3" s="665" t="s">
        <v>704</v>
      </c>
      <c r="B3" s="665"/>
      <c r="C3" s="665"/>
      <c r="D3" s="665"/>
      <c r="E3" s="665"/>
      <c r="F3" s="665"/>
      <c r="G3" s="665"/>
      <c r="H3" s="665"/>
      <c r="I3" s="665"/>
      <c r="J3" s="665"/>
    </row>
    <row r="4" ht="14.25" customHeight="1"/>
    <row r="5" spans="1:10" ht="19.5" customHeight="1">
      <c r="A5" s="755" t="s">
        <v>752</v>
      </c>
      <c r="B5" s="755"/>
      <c r="C5" s="755"/>
      <c r="D5" s="755"/>
      <c r="E5" s="755"/>
      <c r="F5" s="755"/>
      <c r="G5" s="755"/>
      <c r="H5" s="755"/>
      <c r="I5" s="755"/>
      <c r="J5" s="755"/>
    </row>
    <row r="6" spans="1:10" ht="13.5" customHeight="1">
      <c r="A6" s="1"/>
      <c r="B6" s="1"/>
      <c r="C6" s="1"/>
      <c r="D6" s="1"/>
      <c r="E6" s="1"/>
      <c r="F6" s="1"/>
      <c r="G6" s="1"/>
      <c r="H6" s="1"/>
      <c r="I6" s="1"/>
      <c r="J6" s="1"/>
    </row>
    <row r="7" ht="0.75" customHeight="1"/>
    <row r="8" spans="1:10" ht="12.75">
      <c r="A8" s="667" t="s">
        <v>1137</v>
      </c>
      <c r="B8" s="667"/>
      <c r="C8" s="32"/>
      <c r="H8" s="754" t="s">
        <v>779</v>
      </c>
      <c r="I8" s="754"/>
      <c r="J8" s="754"/>
    </row>
    <row r="9" spans="1:16" ht="12.75">
      <c r="A9" s="662" t="s">
        <v>2</v>
      </c>
      <c r="B9" s="662" t="s">
        <v>3</v>
      </c>
      <c r="C9" s="652" t="s">
        <v>753</v>
      </c>
      <c r="D9" s="710"/>
      <c r="E9" s="710"/>
      <c r="F9" s="653"/>
      <c r="G9" s="652" t="s">
        <v>106</v>
      </c>
      <c r="H9" s="710"/>
      <c r="I9" s="710"/>
      <c r="J9" s="653"/>
      <c r="O9" s="20"/>
      <c r="P9" s="22"/>
    </row>
    <row r="10" spans="1:10" ht="77.25" customHeight="1">
      <c r="A10" s="662"/>
      <c r="B10" s="662"/>
      <c r="C10" s="5" t="s">
        <v>185</v>
      </c>
      <c r="D10" s="5" t="s">
        <v>17</v>
      </c>
      <c r="E10" s="255" t="s">
        <v>780</v>
      </c>
      <c r="F10" s="7" t="s">
        <v>202</v>
      </c>
      <c r="G10" s="5" t="s">
        <v>185</v>
      </c>
      <c r="H10" s="26" t="s">
        <v>18</v>
      </c>
      <c r="I10" s="106" t="s">
        <v>869</v>
      </c>
      <c r="J10" s="5" t="s">
        <v>870</v>
      </c>
    </row>
    <row r="11" spans="1:10" ht="12.75">
      <c r="A11" s="5">
        <v>1</v>
      </c>
      <c r="B11" s="5">
        <v>2</v>
      </c>
      <c r="C11" s="5">
        <v>3</v>
      </c>
      <c r="D11" s="5">
        <v>4</v>
      </c>
      <c r="E11" s="5">
        <v>5</v>
      </c>
      <c r="F11" s="7">
        <v>6</v>
      </c>
      <c r="G11" s="5">
        <v>7</v>
      </c>
      <c r="H11" s="103">
        <v>8</v>
      </c>
      <c r="I11" s="5">
        <v>9</v>
      </c>
      <c r="J11" s="5">
        <v>10</v>
      </c>
    </row>
    <row r="12" spans="1:10" ht="15">
      <c r="A12" s="346">
        <v>1</v>
      </c>
      <c r="B12" s="347" t="s">
        <v>886</v>
      </c>
      <c r="C12" s="5">
        <v>3</v>
      </c>
      <c r="D12" s="5">
        <v>150</v>
      </c>
      <c r="E12" s="5">
        <v>312</v>
      </c>
      <c r="F12" s="139">
        <f>ROUND(D12*E12,0)</f>
        <v>46800</v>
      </c>
      <c r="G12" s="5">
        <v>0</v>
      </c>
      <c r="H12" s="103">
        <v>1650</v>
      </c>
      <c r="I12" s="5">
        <v>312</v>
      </c>
      <c r="J12" s="103">
        <f>ROUND(H12/I12,0)</f>
        <v>5</v>
      </c>
    </row>
    <row r="13" spans="1:10" ht="15">
      <c r="A13" s="346">
        <v>2</v>
      </c>
      <c r="B13" s="347" t="s">
        <v>887</v>
      </c>
      <c r="C13" s="5">
        <v>3</v>
      </c>
      <c r="D13" s="5">
        <v>150</v>
      </c>
      <c r="E13" s="5">
        <v>312</v>
      </c>
      <c r="F13" s="139">
        <f aca="true" t="shared" si="0" ref="F13:F45">ROUND(D13*E13,0)</f>
        <v>46800</v>
      </c>
      <c r="G13" s="5">
        <v>0</v>
      </c>
      <c r="H13" s="103">
        <v>1380</v>
      </c>
      <c r="I13" s="5">
        <v>312</v>
      </c>
      <c r="J13" s="103">
        <f aca="true" t="shared" si="1" ref="J13:J45">ROUND(H13/I13,0)</f>
        <v>4</v>
      </c>
    </row>
    <row r="14" spans="1:10" ht="15">
      <c r="A14" s="346">
        <v>3</v>
      </c>
      <c r="B14" s="347" t="s">
        <v>888</v>
      </c>
      <c r="C14" s="5">
        <v>0</v>
      </c>
      <c r="D14" s="5">
        <v>0</v>
      </c>
      <c r="E14" s="5">
        <v>312</v>
      </c>
      <c r="F14" s="139">
        <f t="shared" si="0"/>
        <v>0</v>
      </c>
      <c r="G14" s="5">
        <v>0</v>
      </c>
      <c r="H14" s="103">
        <v>0</v>
      </c>
      <c r="I14" s="5">
        <v>312</v>
      </c>
      <c r="J14" s="103">
        <f t="shared" si="1"/>
        <v>0</v>
      </c>
    </row>
    <row r="15" spans="1:10" ht="15">
      <c r="A15" s="346">
        <v>4</v>
      </c>
      <c r="B15" s="347" t="s">
        <v>889</v>
      </c>
      <c r="C15" s="5">
        <v>0</v>
      </c>
      <c r="D15" s="5">
        <v>0</v>
      </c>
      <c r="E15" s="5">
        <v>312</v>
      </c>
      <c r="F15" s="139">
        <f t="shared" si="0"/>
        <v>0</v>
      </c>
      <c r="G15" s="5">
        <v>0</v>
      </c>
      <c r="H15" s="103">
        <v>0</v>
      </c>
      <c r="I15" s="5">
        <v>312</v>
      </c>
      <c r="J15" s="103">
        <f t="shared" si="1"/>
        <v>0</v>
      </c>
    </row>
    <row r="16" spans="1:10" ht="15">
      <c r="A16" s="346">
        <v>5</v>
      </c>
      <c r="B16" s="347" t="s">
        <v>890</v>
      </c>
      <c r="C16" s="5">
        <v>0</v>
      </c>
      <c r="D16" s="5">
        <v>0</v>
      </c>
      <c r="E16" s="5">
        <v>312</v>
      </c>
      <c r="F16" s="139">
        <f t="shared" si="0"/>
        <v>0</v>
      </c>
      <c r="G16" s="5">
        <v>0</v>
      </c>
      <c r="H16" s="103">
        <v>0</v>
      </c>
      <c r="I16" s="5">
        <v>312</v>
      </c>
      <c r="J16" s="103">
        <f t="shared" si="1"/>
        <v>0</v>
      </c>
    </row>
    <row r="17" spans="1:10" ht="15">
      <c r="A17" s="346">
        <v>6</v>
      </c>
      <c r="B17" s="347" t="s">
        <v>891</v>
      </c>
      <c r="C17" s="5">
        <v>3</v>
      </c>
      <c r="D17" s="5">
        <v>82</v>
      </c>
      <c r="E17" s="5">
        <v>312</v>
      </c>
      <c r="F17" s="139">
        <f t="shared" si="0"/>
        <v>25584</v>
      </c>
      <c r="G17" s="5">
        <v>3</v>
      </c>
      <c r="H17" s="103">
        <v>6125</v>
      </c>
      <c r="I17" s="5">
        <v>312</v>
      </c>
      <c r="J17" s="103">
        <f t="shared" si="1"/>
        <v>20</v>
      </c>
    </row>
    <row r="18" spans="1:10" ht="15">
      <c r="A18" s="346">
        <v>7</v>
      </c>
      <c r="B18" s="347" t="s">
        <v>892</v>
      </c>
      <c r="C18" s="5">
        <v>0</v>
      </c>
      <c r="D18" s="5">
        <v>0</v>
      </c>
      <c r="E18" s="5">
        <v>312</v>
      </c>
      <c r="F18" s="139">
        <f t="shared" si="0"/>
        <v>0</v>
      </c>
      <c r="G18" s="5">
        <v>0</v>
      </c>
      <c r="H18" s="103">
        <v>0</v>
      </c>
      <c r="I18" s="5">
        <v>312</v>
      </c>
      <c r="J18" s="103">
        <f t="shared" si="1"/>
        <v>0</v>
      </c>
    </row>
    <row r="19" spans="1:10" ht="15">
      <c r="A19" s="346">
        <v>8</v>
      </c>
      <c r="B19" s="347" t="s">
        <v>893</v>
      </c>
      <c r="C19" s="5">
        <v>0</v>
      </c>
      <c r="D19" s="5">
        <v>0</v>
      </c>
      <c r="E19" s="5">
        <v>312</v>
      </c>
      <c r="F19" s="139">
        <f t="shared" si="0"/>
        <v>0</v>
      </c>
      <c r="G19" s="5">
        <v>0</v>
      </c>
      <c r="H19" s="103">
        <v>0</v>
      </c>
      <c r="I19" s="5">
        <v>312</v>
      </c>
      <c r="J19" s="103">
        <f t="shared" si="1"/>
        <v>0</v>
      </c>
    </row>
    <row r="20" spans="1:10" ht="15">
      <c r="A20" s="346">
        <v>9</v>
      </c>
      <c r="B20" s="347" t="s">
        <v>894</v>
      </c>
      <c r="C20" s="5">
        <v>0</v>
      </c>
      <c r="D20" s="5">
        <v>0</v>
      </c>
      <c r="E20" s="5">
        <v>312</v>
      </c>
      <c r="F20" s="139">
        <f t="shared" si="0"/>
        <v>0</v>
      </c>
      <c r="G20" s="5">
        <v>0</v>
      </c>
      <c r="H20" s="103">
        <v>0</v>
      </c>
      <c r="I20" s="5">
        <v>312</v>
      </c>
      <c r="J20" s="103">
        <f t="shared" si="1"/>
        <v>0</v>
      </c>
    </row>
    <row r="21" spans="1:10" ht="15">
      <c r="A21" s="346">
        <v>10</v>
      </c>
      <c r="B21" s="347" t="s">
        <v>895</v>
      </c>
      <c r="C21" s="5">
        <v>0</v>
      </c>
      <c r="D21" s="5">
        <v>0</v>
      </c>
      <c r="E21" s="5">
        <v>312</v>
      </c>
      <c r="F21" s="139">
        <f t="shared" si="0"/>
        <v>0</v>
      </c>
      <c r="G21" s="5">
        <v>0</v>
      </c>
      <c r="H21" s="103">
        <v>0</v>
      </c>
      <c r="I21" s="5">
        <v>312</v>
      </c>
      <c r="J21" s="103">
        <f t="shared" si="1"/>
        <v>0</v>
      </c>
    </row>
    <row r="22" spans="1:10" ht="15">
      <c r="A22" s="346">
        <v>11</v>
      </c>
      <c r="B22" s="347" t="s">
        <v>896</v>
      </c>
      <c r="C22" s="5">
        <v>0</v>
      </c>
      <c r="D22" s="5">
        <v>0</v>
      </c>
      <c r="E22" s="5">
        <v>312</v>
      </c>
      <c r="F22" s="139">
        <f t="shared" si="0"/>
        <v>0</v>
      </c>
      <c r="G22" s="5">
        <v>0</v>
      </c>
      <c r="H22" s="103">
        <v>0</v>
      </c>
      <c r="I22" s="5">
        <v>312</v>
      </c>
      <c r="J22" s="103">
        <f t="shared" si="1"/>
        <v>0</v>
      </c>
    </row>
    <row r="23" spans="1:10" ht="15">
      <c r="A23" s="346">
        <v>12</v>
      </c>
      <c r="B23" s="347" t="s">
        <v>897</v>
      </c>
      <c r="C23" s="5">
        <v>1</v>
      </c>
      <c r="D23" s="5">
        <v>30</v>
      </c>
      <c r="E23" s="5">
        <v>312</v>
      </c>
      <c r="F23" s="139">
        <f t="shared" si="0"/>
        <v>9360</v>
      </c>
      <c r="G23" s="5">
        <v>1</v>
      </c>
      <c r="H23" s="103">
        <v>2535</v>
      </c>
      <c r="I23" s="5">
        <v>312</v>
      </c>
      <c r="J23" s="103">
        <f t="shared" si="1"/>
        <v>8</v>
      </c>
    </row>
    <row r="24" spans="1:10" ht="15">
      <c r="A24" s="346">
        <v>13</v>
      </c>
      <c r="B24" s="347" t="s">
        <v>898</v>
      </c>
      <c r="C24" s="5">
        <v>0</v>
      </c>
      <c r="D24" s="5">
        <v>0</v>
      </c>
      <c r="E24" s="5">
        <v>312</v>
      </c>
      <c r="F24" s="139">
        <f t="shared" si="0"/>
        <v>0</v>
      </c>
      <c r="G24" s="5">
        <v>0</v>
      </c>
      <c r="H24" s="103">
        <v>0</v>
      </c>
      <c r="I24" s="5">
        <v>312</v>
      </c>
      <c r="J24" s="103">
        <f t="shared" si="1"/>
        <v>0</v>
      </c>
    </row>
    <row r="25" spans="1:10" ht="15">
      <c r="A25" s="346">
        <v>14</v>
      </c>
      <c r="B25" s="347" t="s">
        <v>899</v>
      </c>
      <c r="C25" s="5">
        <v>0</v>
      </c>
      <c r="D25" s="5">
        <v>0</v>
      </c>
      <c r="E25" s="5">
        <v>312</v>
      </c>
      <c r="F25" s="139">
        <f t="shared" si="0"/>
        <v>0</v>
      </c>
      <c r="G25" s="5">
        <v>0</v>
      </c>
      <c r="H25" s="103">
        <v>3219</v>
      </c>
      <c r="I25" s="5">
        <v>312</v>
      </c>
      <c r="J25" s="103">
        <f t="shared" si="1"/>
        <v>10</v>
      </c>
    </row>
    <row r="26" spans="1:10" ht="15">
      <c r="A26" s="346">
        <v>15</v>
      </c>
      <c r="B26" s="347" t="s">
        <v>900</v>
      </c>
      <c r="C26" s="5">
        <v>0</v>
      </c>
      <c r="D26" s="5">
        <v>0</v>
      </c>
      <c r="E26" s="5">
        <v>312</v>
      </c>
      <c r="F26" s="139">
        <f t="shared" si="0"/>
        <v>0</v>
      </c>
      <c r="G26" s="5">
        <v>0</v>
      </c>
      <c r="H26" s="103">
        <v>0</v>
      </c>
      <c r="I26" s="5">
        <v>312</v>
      </c>
      <c r="J26" s="103">
        <f t="shared" si="1"/>
        <v>0</v>
      </c>
    </row>
    <row r="27" spans="1:10" ht="15">
      <c r="A27" s="346">
        <v>16</v>
      </c>
      <c r="B27" s="347" t="s">
        <v>901</v>
      </c>
      <c r="C27" s="5">
        <v>0</v>
      </c>
      <c r="D27" s="5">
        <v>0</v>
      </c>
      <c r="E27" s="5">
        <v>312</v>
      </c>
      <c r="F27" s="139">
        <f t="shared" si="0"/>
        <v>0</v>
      </c>
      <c r="G27" s="5">
        <v>0</v>
      </c>
      <c r="H27" s="103">
        <v>0</v>
      </c>
      <c r="I27" s="5">
        <v>312</v>
      </c>
      <c r="J27" s="103">
        <f t="shared" si="1"/>
        <v>0</v>
      </c>
    </row>
    <row r="28" spans="1:10" ht="15">
      <c r="A28" s="346">
        <v>17</v>
      </c>
      <c r="B28" s="347" t="s">
        <v>902</v>
      </c>
      <c r="C28" s="5">
        <v>0</v>
      </c>
      <c r="D28" s="5">
        <v>0</v>
      </c>
      <c r="E28" s="5">
        <v>312</v>
      </c>
      <c r="F28" s="139">
        <f t="shared" si="0"/>
        <v>0</v>
      </c>
      <c r="G28" s="5">
        <v>0</v>
      </c>
      <c r="H28" s="103">
        <v>0</v>
      </c>
      <c r="I28" s="5">
        <v>312</v>
      </c>
      <c r="J28" s="103">
        <f t="shared" si="1"/>
        <v>0</v>
      </c>
    </row>
    <row r="29" spans="1:10" ht="15">
      <c r="A29" s="348">
        <v>18</v>
      </c>
      <c r="B29" s="349" t="s">
        <v>903</v>
      </c>
      <c r="C29" s="5">
        <v>0</v>
      </c>
      <c r="D29" s="5">
        <v>0</v>
      </c>
      <c r="E29" s="5">
        <v>312</v>
      </c>
      <c r="F29" s="139">
        <f t="shared" si="0"/>
        <v>0</v>
      </c>
      <c r="G29" s="5">
        <v>0</v>
      </c>
      <c r="H29" s="103">
        <v>0</v>
      </c>
      <c r="I29" s="5">
        <v>312</v>
      </c>
      <c r="J29" s="103">
        <f t="shared" si="1"/>
        <v>0</v>
      </c>
    </row>
    <row r="30" spans="1:10" ht="15">
      <c r="A30" s="346">
        <v>19</v>
      </c>
      <c r="B30" s="347" t="s">
        <v>904</v>
      </c>
      <c r="C30" s="5">
        <v>0</v>
      </c>
      <c r="D30" s="5">
        <v>0</v>
      </c>
      <c r="E30" s="5">
        <v>312</v>
      </c>
      <c r="F30" s="139">
        <f t="shared" si="0"/>
        <v>0</v>
      </c>
      <c r="G30" s="5">
        <v>0</v>
      </c>
      <c r="H30" s="103">
        <v>0</v>
      </c>
      <c r="I30" s="5">
        <v>312</v>
      </c>
      <c r="J30" s="103">
        <f t="shared" si="1"/>
        <v>0</v>
      </c>
    </row>
    <row r="31" spans="1:10" ht="15">
      <c r="A31" s="348">
        <v>20</v>
      </c>
      <c r="B31" s="349" t="s">
        <v>905</v>
      </c>
      <c r="C31" s="5">
        <v>0</v>
      </c>
      <c r="D31" s="5">
        <v>0</v>
      </c>
      <c r="E31" s="5">
        <v>312</v>
      </c>
      <c r="F31" s="139">
        <f t="shared" si="0"/>
        <v>0</v>
      </c>
      <c r="G31" s="5">
        <v>0</v>
      </c>
      <c r="H31" s="103">
        <v>0</v>
      </c>
      <c r="I31" s="5">
        <v>312</v>
      </c>
      <c r="J31" s="103">
        <f t="shared" si="1"/>
        <v>0</v>
      </c>
    </row>
    <row r="32" spans="1:10" ht="15">
      <c r="A32" s="346">
        <v>21</v>
      </c>
      <c r="B32" s="347" t="s">
        <v>906</v>
      </c>
      <c r="C32" s="5">
        <v>0</v>
      </c>
      <c r="D32" s="5">
        <v>0</v>
      </c>
      <c r="E32" s="5">
        <v>312</v>
      </c>
      <c r="F32" s="139">
        <f t="shared" si="0"/>
        <v>0</v>
      </c>
      <c r="G32" s="5">
        <v>0</v>
      </c>
      <c r="H32" s="103">
        <v>0</v>
      </c>
      <c r="I32" s="5">
        <v>312</v>
      </c>
      <c r="J32" s="103">
        <f t="shared" si="1"/>
        <v>0</v>
      </c>
    </row>
    <row r="33" spans="1:10" ht="15">
      <c r="A33" s="346">
        <v>22</v>
      </c>
      <c r="B33" s="347" t="s">
        <v>907</v>
      </c>
      <c r="C33" s="5">
        <v>0</v>
      </c>
      <c r="D33" s="5">
        <v>0</v>
      </c>
      <c r="E33" s="5">
        <v>312</v>
      </c>
      <c r="F33" s="139">
        <f t="shared" si="0"/>
        <v>0</v>
      </c>
      <c r="G33" s="5">
        <v>0</v>
      </c>
      <c r="H33" s="103">
        <v>0</v>
      </c>
      <c r="I33" s="5">
        <v>312</v>
      </c>
      <c r="J33" s="103">
        <f t="shared" si="1"/>
        <v>0</v>
      </c>
    </row>
    <row r="34" spans="1:10" ht="15">
      <c r="A34" s="346">
        <v>23</v>
      </c>
      <c r="B34" s="347" t="s">
        <v>908</v>
      </c>
      <c r="C34" s="5">
        <v>0</v>
      </c>
      <c r="D34" s="5">
        <v>0</v>
      </c>
      <c r="E34" s="5">
        <v>312</v>
      </c>
      <c r="F34" s="139">
        <f t="shared" si="0"/>
        <v>0</v>
      </c>
      <c r="G34" s="5">
        <v>0</v>
      </c>
      <c r="H34" s="103">
        <v>0</v>
      </c>
      <c r="I34" s="5">
        <v>312</v>
      </c>
      <c r="J34" s="103">
        <f t="shared" si="1"/>
        <v>0</v>
      </c>
    </row>
    <row r="35" spans="1:10" ht="15">
      <c r="A35" s="346">
        <v>24</v>
      </c>
      <c r="B35" s="347" t="s">
        <v>909</v>
      </c>
      <c r="C35" s="5">
        <v>0</v>
      </c>
      <c r="D35" s="5">
        <v>0</v>
      </c>
      <c r="E35" s="5">
        <v>312</v>
      </c>
      <c r="F35" s="139">
        <f t="shared" si="0"/>
        <v>0</v>
      </c>
      <c r="G35" s="5">
        <v>0</v>
      </c>
      <c r="H35" s="103">
        <v>0</v>
      </c>
      <c r="I35" s="5">
        <v>312</v>
      </c>
      <c r="J35" s="103">
        <f t="shared" si="1"/>
        <v>0</v>
      </c>
    </row>
    <row r="36" spans="1:10" ht="15">
      <c r="A36" s="346">
        <v>25</v>
      </c>
      <c r="B36" s="347" t="s">
        <v>910</v>
      </c>
      <c r="C36" s="5">
        <v>0</v>
      </c>
      <c r="D36" s="5">
        <v>0</v>
      </c>
      <c r="E36" s="5">
        <v>312</v>
      </c>
      <c r="F36" s="139">
        <f t="shared" si="0"/>
        <v>0</v>
      </c>
      <c r="G36" s="5">
        <v>0</v>
      </c>
      <c r="H36" s="103">
        <v>0</v>
      </c>
      <c r="I36" s="5">
        <v>312</v>
      </c>
      <c r="J36" s="103">
        <f t="shared" si="1"/>
        <v>0</v>
      </c>
    </row>
    <row r="37" spans="1:10" ht="15">
      <c r="A37" s="346">
        <v>26</v>
      </c>
      <c r="B37" s="347" t="s">
        <v>911</v>
      </c>
      <c r="C37" s="5">
        <v>0</v>
      </c>
      <c r="D37" s="5">
        <v>0</v>
      </c>
      <c r="E37" s="5">
        <v>312</v>
      </c>
      <c r="F37" s="139">
        <f t="shared" si="0"/>
        <v>0</v>
      </c>
      <c r="G37" s="5">
        <v>0</v>
      </c>
      <c r="H37" s="103">
        <v>0</v>
      </c>
      <c r="I37" s="5">
        <v>312</v>
      </c>
      <c r="J37" s="103">
        <f t="shared" si="1"/>
        <v>0</v>
      </c>
    </row>
    <row r="38" spans="1:10" ht="15">
      <c r="A38" s="346">
        <v>27</v>
      </c>
      <c r="B38" s="347" t="s">
        <v>912</v>
      </c>
      <c r="C38" s="5">
        <v>0</v>
      </c>
      <c r="D38" s="5">
        <v>0</v>
      </c>
      <c r="E38" s="5">
        <v>312</v>
      </c>
      <c r="F38" s="139">
        <f t="shared" si="0"/>
        <v>0</v>
      </c>
      <c r="G38" s="5">
        <v>0</v>
      </c>
      <c r="H38" s="103">
        <v>0</v>
      </c>
      <c r="I38" s="5">
        <v>312</v>
      </c>
      <c r="J38" s="103">
        <f t="shared" si="1"/>
        <v>0</v>
      </c>
    </row>
    <row r="39" spans="1:10" ht="15">
      <c r="A39" s="346">
        <v>28</v>
      </c>
      <c r="B39" s="347" t="s">
        <v>913</v>
      </c>
      <c r="C39" s="5">
        <v>0</v>
      </c>
      <c r="D39" s="5">
        <v>0</v>
      </c>
      <c r="E39" s="5">
        <v>312</v>
      </c>
      <c r="F39" s="139">
        <f t="shared" si="0"/>
        <v>0</v>
      </c>
      <c r="G39" s="5">
        <v>0</v>
      </c>
      <c r="H39" s="103">
        <v>0</v>
      </c>
      <c r="I39" s="5">
        <v>312</v>
      </c>
      <c r="J39" s="103">
        <f t="shared" si="1"/>
        <v>0</v>
      </c>
    </row>
    <row r="40" spans="1:10" ht="15">
      <c r="A40" s="346">
        <v>29</v>
      </c>
      <c r="B40" s="347" t="s">
        <v>914</v>
      </c>
      <c r="C40" s="5">
        <v>0</v>
      </c>
      <c r="D40" s="5">
        <v>0</v>
      </c>
      <c r="E40" s="5">
        <v>312</v>
      </c>
      <c r="F40" s="139">
        <f t="shared" si="0"/>
        <v>0</v>
      </c>
      <c r="G40" s="5">
        <v>0</v>
      </c>
      <c r="H40" s="103">
        <v>0</v>
      </c>
      <c r="I40" s="5">
        <v>312</v>
      </c>
      <c r="J40" s="103">
        <f t="shared" si="1"/>
        <v>0</v>
      </c>
    </row>
    <row r="41" spans="1:10" ht="15">
      <c r="A41" s="346">
        <v>30</v>
      </c>
      <c r="B41" s="347" t="s">
        <v>915</v>
      </c>
      <c r="C41" s="5">
        <v>8</v>
      </c>
      <c r="D41" s="5">
        <v>370</v>
      </c>
      <c r="E41" s="5">
        <v>312</v>
      </c>
      <c r="F41" s="139">
        <f t="shared" si="0"/>
        <v>115440</v>
      </c>
      <c r="G41" s="5">
        <v>8</v>
      </c>
      <c r="H41" s="103">
        <v>86295</v>
      </c>
      <c r="I41" s="5">
        <v>312</v>
      </c>
      <c r="J41" s="103">
        <f t="shared" si="1"/>
        <v>277</v>
      </c>
    </row>
    <row r="42" spans="1:10" ht="15">
      <c r="A42" s="346">
        <v>31</v>
      </c>
      <c r="B42" s="347" t="s">
        <v>916</v>
      </c>
      <c r="C42" s="5">
        <v>0</v>
      </c>
      <c r="D42" s="5">
        <v>0</v>
      </c>
      <c r="E42" s="5">
        <v>312</v>
      </c>
      <c r="F42" s="139">
        <f t="shared" si="0"/>
        <v>0</v>
      </c>
      <c r="G42" s="5">
        <v>0</v>
      </c>
      <c r="H42" s="103">
        <v>0</v>
      </c>
      <c r="I42" s="5">
        <v>312</v>
      </c>
      <c r="J42" s="103">
        <f t="shared" si="1"/>
        <v>0</v>
      </c>
    </row>
    <row r="43" spans="1:10" ht="15">
      <c r="A43" s="346">
        <v>32</v>
      </c>
      <c r="B43" s="347" t="s">
        <v>917</v>
      </c>
      <c r="C43" s="5">
        <v>0</v>
      </c>
      <c r="D43" s="5">
        <v>0</v>
      </c>
      <c r="E43" s="5">
        <v>312</v>
      </c>
      <c r="F43" s="139">
        <f t="shared" si="0"/>
        <v>0</v>
      </c>
      <c r="G43" s="5">
        <v>0</v>
      </c>
      <c r="H43" s="103">
        <v>0</v>
      </c>
      <c r="I43" s="5">
        <v>312</v>
      </c>
      <c r="J43" s="103">
        <f t="shared" si="1"/>
        <v>0</v>
      </c>
    </row>
    <row r="44" spans="1:10" ht="15">
      <c r="A44" s="346">
        <v>33</v>
      </c>
      <c r="B44" s="347" t="s">
        <v>918</v>
      </c>
      <c r="C44" s="5">
        <v>9</v>
      </c>
      <c r="D44" s="5">
        <v>330</v>
      </c>
      <c r="E44" s="5">
        <v>312</v>
      </c>
      <c r="F44" s="139">
        <f t="shared" si="0"/>
        <v>102960</v>
      </c>
      <c r="G44" s="5">
        <v>9</v>
      </c>
      <c r="H44" s="103">
        <v>111068</v>
      </c>
      <c r="I44" s="5">
        <v>312</v>
      </c>
      <c r="J44" s="103">
        <f t="shared" si="1"/>
        <v>356</v>
      </c>
    </row>
    <row r="45" spans="1:10" ht="15">
      <c r="A45" s="346">
        <v>34</v>
      </c>
      <c r="B45" s="347" t="s">
        <v>919</v>
      </c>
      <c r="C45" s="5">
        <v>0</v>
      </c>
      <c r="D45" s="5">
        <v>0</v>
      </c>
      <c r="E45" s="5">
        <v>312</v>
      </c>
      <c r="F45" s="139">
        <f t="shared" si="0"/>
        <v>0</v>
      </c>
      <c r="G45" s="5">
        <v>0</v>
      </c>
      <c r="H45" s="103">
        <v>0</v>
      </c>
      <c r="I45" s="5">
        <v>312</v>
      </c>
      <c r="J45" s="103">
        <f t="shared" si="1"/>
        <v>0</v>
      </c>
    </row>
    <row r="46" spans="1:10" ht="12.75">
      <c r="A46" s="3" t="s">
        <v>19</v>
      </c>
      <c r="B46" s="30"/>
      <c r="C46" s="163">
        <f>SUM(C12:C45)</f>
        <v>27</v>
      </c>
      <c r="D46" s="154">
        <f>SUM(D12:D45)</f>
        <v>1112</v>
      </c>
      <c r="E46" s="5">
        <v>312</v>
      </c>
      <c r="F46" s="139">
        <f>SUM(F12:F45)</f>
        <v>346944</v>
      </c>
      <c r="G46" s="139">
        <f>SUM(G12:G45)</f>
        <v>21</v>
      </c>
      <c r="H46" s="139">
        <f>SUM(H12:H45)</f>
        <v>212272</v>
      </c>
      <c r="I46" s="5">
        <v>312</v>
      </c>
      <c r="J46" s="139">
        <f>SUM(J12:J45)</f>
        <v>680</v>
      </c>
    </row>
    <row r="47" spans="1:10" ht="12.75">
      <c r="A47" s="12"/>
      <c r="B47" s="31"/>
      <c r="C47" s="31"/>
      <c r="D47" s="22"/>
      <c r="E47" s="22"/>
      <c r="F47" s="22"/>
      <c r="G47" s="22"/>
      <c r="H47" s="22"/>
      <c r="I47" s="22"/>
      <c r="J47" s="22"/>
    </row>
    <row r="48" spans="1:10" ht="12.75">
      <c r="A48" s="759" t="s">
        <v>871</v>
      </c>
      <c r="B48" s="759"/>
      <c r="C48" s="759"/>
      <c r="D48" s="759"/>
      <c r="E48" s="759"/>
      <c r="F48" s="759"/>
      <c r="G48" s="759"/>
      <c r="H48" s="759"/>
      <c r="I48" s="22"/>
      <c r="J48" s="22"/>
    </row>
    <row r="49" spans="1:10" ht="12.75">
      <c r="A49" s="12"/>
      <c r="B49" s="31"/>
      <c r="C49" s="31"/>
      <c r="D49" s="22"/>
      <c r="E49" s="22"/>
      <c r="F49" s="22"/>
      <c r="G49" s="22"/>
      <c r="H49" s="22"/>
      <c r="I49" s="22"/>
      <c r="J49" s="22"/>
    </row>
    <row r="50" spans="1:10" ht="15.75" customHeight="1">
      <c r="A50" s="15" t="s">
        <v>12</v>
      </c>
      <c r="B50" s="15"/>
      <c r="C50" s="15"/>
      <c r="D50" s="15"/>
      <c r="E50" s="15"/>
      <c r="F50" s="15"/>
      <c r="G50" s="15"/>
      <c r="H50" s="695" t="s">
        <v>13</v>
      </c>
      <c r="I50" s="695"/>
      <c r="J50" s="695"/>
    </row>
    <row r="51" spans="2:10" ht="12.75" customHeight="1">
      <c r="B51" s="86"/>
      <c r="C51" s="86"/>
      <c r="D51" s="86"/>
      <c r="E51" s="86"/>
      <c r="F51" s="86"/>
      <c r="G51" s="86"/>
      <c r="H51" s="695" t="s">
        <v>14</v>
      </c>
      <c r="I51" s="695"/>
      <c r="J51" s="695"/>
    </row>
    <row r="52" spans="2:10" ht="12.75" customHeight="1">
      <c r="B52" s="86"/>
      <c r="C52" s="86"/>
      <c r="D52" s="86"/>
      <c r="E52" s="86"/>
      <c r="F52" s="86"/>
      <c r="G52" s="86"/>
      <c r="H52" s="695" t="s">
        <v>20</v>
      </c>
      <c r="I52" s="695"/>
      <c r="J52" s="695"/>
    </row>
    <row r="53" spans="1:10" ht="12.75">
      <c r="A53" s="15"/>
      <c r="B53" s="15"/>
      <c r="C53" s="15"/>
      <c r="E53" s="15"/>
      <c r="H53" s="667" t="s">
        <v>85</v>
      </c>
      <c r="I53" s="667"/>
      <c r="J53" s="667"/>
    </row>
    <row r="57" spans="1:10" ht="12.75">
      <c r="A57" s="760"/>
      <c r="B57" s="760"/>
      <c r="C57" s="760"/>
      <c r="D57" s="760"/>
      <c r="E57" s="760"/>
      <c r="F57" s="760"/>
      <c r="G57" s="760"/>
      <c r="H57" s="760"/>
      <c r="I57" s="760"/>
      <c r="J57" s="760"/>
    </row>
    <row r="59" spans="1:10" ht="12.75">
      <c r="A59" s="760"/>
      <c r="B59" s="760"/>
      <c r="C59" s="760"/>
      <c r="D59" s="760"/>
      <c r="E59" s="760"/>
      <c r="F59" s="760"/>
      <c r="G59" s="760"/>
      <c r="H59" s="760"/>
      <c r="I59" s="760"/>
      <c r="J59" s="760"/>
    </row>
  </sheetData>
  <sheetProtection/>
  <mergeCells count="17">
    <mergeCell ref="H50:J50"/>
    <mergeCell ref="H8:J8"/>
    <mergeCell ref="A9:A10"/>
    <mergeCell ref="B9:B10"/>
    <mergeCell ref="C9:F9"/>
    <mergeCell ref="G9:J9"/>
    <mergeCell ref="A48:H48"/>
    <mergeCell ref="H53:J53"/>
    <mergeCell ref="A57:J57"/>
    <mergeCell ref="A59:J59"/>
    <mergeCell ref="E1:I1"/>
    <mergeCell ref="A2:J2"/>
    <mergeCell ref="A3:J3"/>
    <mergeCell ref="A5:J5"/>
    <mergeCell ref="A8:B8"/>
    <mergeCell ref="H52:J52"/>
    <mergeCell ref="H51:J5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4" r:id="rId1"/>
</worksheet>
</file>

<file path=xl/worksheets/sheet17.xml><?xml version="1.0" encoding="utf-8"?>
<worksheet xmlns="http://schemas.openxmlformats.org/spreadsheetml/2006/main" xmlns:r="http://schemas.openxmlformats.org/officeDocument/2006/relationships">
  <sheetPr>
    <pageSetUpPr fitToPage="1"/>
  </sheetPr>
  <dimension ref="A1:P59"/>
  <sheetViews>
    <sheetView view="pageBreakPreview" zoomScale="90" zoomScaleSheetLayoutView="90" zoomScalePageLayoutView="0" workbookViewId="0" topLeftCell="A37">
      <selection activeCell="G54" sqref="G54"/>
    </sheetView>
  </sheetViews>
  <sheetFormatPr defaultColWidth="9.140625" defaultRowHeight="12.75"/>
  <cols>
    <col min="1" max="1" width="7.421875" style="16" customWidth="1"/>
    <col min="2" max="2" width="21.140625" style="16" customWidth="1"/>
    <col min="3" max="3" width="11.00390625" style="16" customWidth="1"/>
    <col min="4" max="4" width="10.00390625" style="16" customWidth="1"/>
    <col min="5" max="5" width="13.140625" style="16" customWidth="1"/>
    <col min="6" max="6" width="14.28125" style="16" customWidth="1"/>
    <col min="7" max="7" width="13.28125" style="16" customWidth="1"/>
    <col min="8" max="8" width="14.7109375" style="16" customWidth="1"/>
    <col min="9" max="9" width="16.7109375" style="16" customWidth="1"/>
    <col min="10" max="10" width="19.28125" style="16" customWidth="1"/>
    <col min="11" max="16384" width="9.140625" style="16" customWidth="1"/>
  </cols>
  <sheetData>
    <row r="1" spans="5:10" ht="12.75">
      <c r="E1" s="668"/>
      <c r="F1" s="668"/>
      <c r="G1" s="668"/>
      <c r="H1" s="668"/>
      <c r="I1" s="668"/>
      <c r="J1" s="138" t="s">
        <v>362</v>
      </c>
    </row>
    <row r="2" spans="1:10" ht="15">
      <c r="A2" s="749" t="s">
        <v>0</v>
      </c>
      <c r="B2" s="749"/>
      <c r="C2" s="749"/>
      <c r="D2" s="749"/>
      <c r="E2" s="749"/>
      <c r="F2" s="749"/>
      <c r="G2" s="749"/>
      <c r="H2" s="749"/>
      <c r="I2" s="749"/>
      <c r="J2" s="749"/>
    </row>
    <row r="3" spans="1:10" ht="20.25">
      <c r="A3" s="665" t="s">
        <v>704</v>
      </c>
      <c r="B3" s="665"/>
      <c r="C3" s="665"/>
      <c r="D3" s="665"/>
      <c r="E3" s="665"/>
      <c r="F3" s="665"/>
      <c r="G3" s="665"/>
      <c r="H3" s="665"/>
      <c r="I3" s="665"/>
      <c r="J3" s="665"/>
    </row>
    <row r="4" ht="14.25" customHeight="1"/>
    <row r="5" spans="1:10" ht="31.5" customHeight="1">
      <c r="A5" s="755" t="s">
        <v>754</v>
      </c>
      <c r="B5" s="755"/>
      <c r="C5" s="755"/>
      <c r="D5" s="755"/>
      <c r="E5" s="755"/>
      <c r="F5" s="755"/>
      <c r="G5" s="755"/>
      <c r="H5" s="755"/>
      <c r="I5" s="755"/>
      <c r="J5" s="755"/>
    </row>
    <row r="6" spans="1:10" ht="13.5" customHeight="1">
      <c r="A6" s="1"/>
      <c r="B6" s="1"/>
      <c r="C6" s="1"/>
      <c r="D6" s="1"/>
      <c r="E6" s="1"/>
      <c r="F6" s="1"/>
      <c r="G6" s="1"/>
      <c r="H6" s="1"/>
      <c r="I6" s="1"/>
      <c r="J6" s="1"/>
    </row>
    <row r="7" ht="0.75" customHeight="1"/>
    <row r="8" spans="1:10" ht="12.75">
      <c r="A8" s="667" t="s">
        <v>1137</v>
      </c>
      <c r="B8" s="667"/>
      <c r="C8" s="32"/>
      <c r="H8" s="754" t="s">
        <v>779</v>
      </c>
      <c r="I8" s="754"/>
      <c r="J8" s="754"/>
    </row>
    <row r="9" spans="1:16" ht="12.75">
      <c r="A9" s="662" t="s">
        <v>2</v>
      </c>
      <c r="B9" s="662" t="s">
        <v>3</v>
      </c>
      <c r="C9" s="652" t="s">
        <v>750</v>
      </c>
      <c r="D9" s="710"/>
      <c r="E9" s="710"/>
      <c r="F9" s="653"/>
      <c r="G9" s="652" t="s">
        <v>106</v>
      </c>
      <c r="H9" s="710"/>
      <c r="I9" s="710"/>
      <c r="J9" s="653"/>
      <c r="O9" s="20"/>
      <c r="P9" s="22"/>
    </row>
    <row r="10" spans="1:10" ht="53.25" customHeight="1">
      <c r="A10" s="662"/>
      <c r="B10" s="662"/>
      <c r="C10" s="5" t="s">
        <v>185</v>
      </c>
      <c r="D10" s="5" t="s">
        <v>17</v>
      </c>
      <c r="E10" s="255" t="s">
        <v>364</v>
      </c>
      <c r="F10" s="7" t="s">
        <v>202</v>
      </c>
      <c r="G10" s="5" t="s">
        <v>185</v>
      </c>
      <c r="H10" s="26" t="s">
        <v>18</v>
      </c>
      <c r="I10" s="106" t="s">
        <v>869</v>
      </c>
      <c r="J10" s="5" t="s">
        <v>870</v>
      </c>
    </row>
    <row r="11" spans="1:10" ht="12.75">
      <c r="A11" s="5">
        <v>1</v>
      </c>
      <c r="B11" s="5">
        <v>2</v>
      </c>
      <c r="C11" s="5">
        <v>3</v>
      </c>
      <c r="D11" s="5">
        <v>4</v>
      </c>
      <c r="E11" s="5">
        <v>5</v>
      </c>
      <c r="F11" s="7">
        <v>6</v>
      </c>
      <c r="G11" s="5">
        <v>7</v>
      </c>
      <c r="H11" s="103">
        <v>8</v>
      </c>
      <c r="I11" s="5">
        <v>9</v>
      </c>
      <c r="J11" s="5">
        <v>10</v>
      </c>
    </row>
    <row r="12" spans="1:10" ht="15">
      <c r="A12" s="346">
        <v>1</v>
      </c>
      <c r="B12" s="347" t="s">
        <v>886</v>
      </c>
      <c r="C12" s="761" t="s">
        <v>920</v>
      </c>
      <c r="D12" s="762"/>
      <c r="E12" s="762"/>
      <c r="F12" s="762"/>
      <c r="G12" s="762"/>
      <c r="H12" s="762"/>
      <c r="I12" s="762"/>
      <c r="J12" s="763"/>
    </row>
    <row r="13" spans="1:10" ht="15">
      <c r="A13" s="346">
        <v>2</v>
      </c>
      <c r="B13" s="347" t="s">
        <v>887</v>
      </c>
      <c r="C13" s="764"/>
      <c r="D13" s="765"/>
      <c r="E13" s="765"/>
      <c r="F13" s="765"/>
      <c r="G13" s="765"/>
      <c r="H13" s="765"/>
      <c r="I13" s="765"/>
      <c r="J13" s="766"/>
    </row>
    <row r="14" spans="1:10" ht="15">
      <c r="A14" s="346">
        <v>3</v>
      </c>
      <c r="B14" s="347" t="s">
        <v>888</v>
      </c>
      <c r="C14" s="764"/>
      <c r="D14" s="765"/>
      <c r="E14" s="765"/>
      <c r="F14" s="765"/>
      <c r="G14" s="765"/>
      <c r="H14" s="765"/>
      <c r="I14" s="765"/>
      <c r="J14" s="766"/>
    </row>
    <row r="15" spans="1:10" ht="15">
      <c r="A15" s="346">
        <v>4</v>
      </c>
      <c r="B15" s="347" t="s">
        <v>889</v>
      </c>
      <c r="C15" s="764"/>
      <c r="D15" s="765"/>
      <c r="E15" s="765"/>
      <c r="F15" s="765"/>
      <c r="G15" s="765"/>
      <c r="H15" s="765"/>
      <c r="I15" s="765"/>
      <c r="J15" s="766"/>
    </row>
    <row r="16" spans="1:10" ht="15">
      <c r="A16" s="346">
        <v>5</v>
      </c>
      <c r="B16" s="347" t="s">
        <v>890</v>
      </c>
      <c r="C16" s="764"/>
      <c r="D16" s="765"/>
      <c r="E16" s="765"/>
      <c r="F16" s="765"/>
      <c r="G16" s="765"/>
      <c r="H16" s="765"/>
      <c r="I16" s="765"/>
      <c r="J16" s="766"/>
    </row>
    <row r="17" spans="1:10" ht="15">
      <c r="A17" s="346">
        <v>6</v>
      </c>
      <c r="B17" s="347" t="s">
        <v>891</v>
      </c>
      <c r="C17" s="764"/>
      <c r="D17" s="765"/>
      <c r="E17" s="765"/>
      <c r="F17" s="765"/>
      <c r="G17" s="765"/>
      <c r="H17" s="765"/>
      <c r="I17" s="765"/>
      <c r="J17" s="766"/>
    </row>
    <row r="18" spans="1:10" ht="15">
      <c r="A18" s="346">
        <v>7</v>
      </c>
      <c r="B18" s="347" t="s">
        <v>892</v>
      </c>
      <c r="C18" s="764"/>
      <c r="D18" s="765"/>
      <c r="E18" s="765"/>
      <c r="F18" s="765"/>
      <c r="G18" s="765"/>
      <c r="H18" s="765"/>
      <c r="I18" s="765"/>
      <c r="J18" s="766"/>
    </row>
    <row r="19" spans="1:10" ht="15">
      <c r="A19" s="346">
        <v>8</v>
      </c>
      <c r="B19" s="347" t="s">
        <v>893</v>
      </c>
      <c r="C19" s="764"/>
      <c r="D19" s="765"/>
      <c r="E19" s="765"/>
      <c r="F19" s="765"/>
      <c r="G19" s="765"/>
      <c r="H19" s="765"/>
      <c r="I19" s="765"/>
      <c r="J19" s="766"/>
    </row>
    <row r="20" spans="1:10" ht="15">
      <c r="A20" s="346">
        <v>9</v>
      </c>
      <c r="B20" s="347" t="s">
        <v>894</v>
      </c>
      <c r="C20" s="764"/>
      <c r="D20" s="765"/>
      <c r="E20" s="765"/>
      <c r="F20" s="765"/>
      <c r="G20" s="765"/>
      <c r="H20" s="765"/>
      <c r="I20" s="765"/>
      <c r="J20" s="766"/>
    </row>
    <row r="21" spans="1:10" ht="15">
      <c r="A21" s="346">
        <v>10</v>
      </c>
      <c r="B21" s="347" t="s">
        <v>895</v>
      </c>
      <c r="C21" s="764"/>
      <c r="D21" s="765"/>
      <c r="E21" s="765"/>
      <c r="F21" s="765"/>
      <c r="G21" s="765"/>
      <c r="H21" s="765"/>
      <c r="I21" s="765"/>
      <c r="J21" s="766"/>
    </row>
    <row r="22" spans="1:10" ht="15">
      <c r="A22" s="346">
        <v>11</v>
      </c>
      <c r="B22" s="347" t="s">
        <v>896</v>
      </c>
      <c r="C22" s="764"/>
      <c r="D22" s="765"/>
      <c r="E22" s="765"/>
      <c r="F22" s="765"/>
      <c r="G22" s="765"/>
      <c r="H22" s="765"/>
      <c r="I22" s="765"/>
      <c r="J22" s="766"/>
    </row>
    <row r="23" spans="1:10" ht="15">
      <c r="A23" s="346">
        <v>12</v>
      </c>
      <c r="B23" s="347" t="s">
        <v>897</v>
      </c>
      <c r="C23" s="764"/>
      <c r="D23" s="765"/>
      <c r="E23" s="765"/>
      <c r="F23" s="765"/>
      <c r="G23" s="765"/>
      <c r="H23" s="765"/>
      <c r="I23" s="765"/>
      <c r="J23" s="766"/>
    </row>
    <row r="24" spans="1:10" ht="15">
      <c r="A24" s="346">
        <v>13</v>
      </c>
      <c r="B24" s="347" t="s">
        <v>898</v>
      </c>
      <c r="C24" s="764"/>
      <c r="D24" s="765"/>
      <c r="E24" s="765"/>
      <c r="F24" s="765"/>
      <c r="G24" s="765"/>
      <c r="H24" s="765"/>
      <c r="I24" s="765"/>
      <c r="J24" s="766"/>
    </row>
    <row r="25" spans="1:10" ht="15">
      <c r="A25" s="346">
        <v>14</v>
      </c>
      <c r="B25" s="347" t="s">
        <v>899</v>
      </c>
      <c r="C25" s="764"/>
      <c r="D25" s="765"/>
      <c r="E25" s="765"/>
      <c r="F25" s="765"/>
      <c r="G25" s="765"/>
      <c r="H25" s="765"/>
      <c r="I25" s="765"/>
      <c r="J25" s="766"/>
    </row>
    <row r="26" spans="1:10" ht="15">
      <c r="A26" s="346">
        <v>15</v>
      </c>
      <c r="B26" s="347" t="s">
        <v>900</v>
      </c>
      <c r="C26" s="764"/>
      <c r="D26" s="765"/>
      <c r="E26" s="765"/>
      <c r="F26" s="765"/>
      <c r="G26" s="765"/>
      <c r="H26" s="765"/>
      <c r="I26" s="765"/>
      <c r="J26" s="766"/>
    </row>
    <row r="27" spans="1:10" ht="15">
      <c r="A27" s="346">
        <v>16</v>
      </c>
      <c r="B27" s="347" t="s">
        <v>901</v>
      </c>
      <c r="C27" s="764"/>
      <c r="D27" s="765"/>
      <c r="E27" s="765"/>
      <c r="F27" s="765"/>
      <c r="G27" s="765"/>
      <c r="H27" s="765"/>
      <c r="I27" s="765"/>
      <c r="J27" s="766"/>
    </row>
    <row r="28" spans="1:10" ht="15">
      <c r="A28" s="346">
        <v>17</v>
      </c>
      <c r="B28" s="347" t="s">
        <v>902</v>
      </c>
      <c r="C28" s="764"/>
      <c r="D28" s="765"/>
      <c r="E28" s="765"/>
      <c r="F28" s="765"/>
      <c r="G28" s="765"/>
      <c r="H28" s="765"/>
      <c r="I28" s="765"/>
      <c r="J28" s="766"/>
    </row>
    <row r="29" spans="1:10" ht="15">
      <c r="A29" s="348">
        <v>18</v>
      </c>
      <c r="B29" s="349" t="s">
        <v>903</v>
      </c>
      <c r="C29" s="764"/>
      <c r="D29" s="765"/>
      <c r="E29" s="765"/>
      <c r="F29" s="765"/>
      <c r="G29" s="765"/>
      <c r="H29" s="765"/>
      <c r="I29" s="765"/>
      <c r="J29" s="766"/>
    </row>
    <row r="30" spans="1:10" ht="15">
      <c r="A30" s="346">
        <v>19</v>
      </c>
      <c r="B30" s="347" t="s">
        <v>904</v>
      </c>
      <c r="C30" s="764"/>
      <c r="D30" s="765"/>
      <c r="E30" s="765"/>
      <c r="F30" s="765"/>
      <c r="G30" s="765"/>
      <c r="H30" s="765"/>
      <c r="I30" s="765"/>
      <c r="J30" s="766"/>
    </row>
    <row r="31" spans="1:10" ht="15">
      <c r="A31" s="348">
        <v>20</v>
      </c>
      <c r="B31" s="349" t="s">
        <v>905</v>
      </c>
      <c r="C31" s="764"/>
      <c r="D31" s="765"/>
      <c r="E31" s="765"/>
      <c r="F31" s="765"/>
      <c r="G31" s="765"/>
      <c r="H31" s="765"/>
      <c r="I31" s="765"/>
      <c r="J31" s="766"/>
    </row>
    <row r="32" spans="1:10" ht="15">
      <c r="A32" s="346">
        <v>21</v>
      </c>
      <c r="B32" s="347" t="s">
        <v>906</v>
      </c>
      <c r="C32" s="764"/>
      <c r="D32" s="765"/>
      <c r="E32" s="765"/>
      <c r="F32" s="765"/>
      <c r="G32" s="765"/>
      <c r="H32" s="765"/>
      <c r="I32" s="765"/>
      <c r="J32" s="766"/>
    </row>
    <row r="33" spans="1:10" ht="30">
      <c r="A33" s="346">
        <v>22</v>
      </c>
      <c r="B33" s="347" t="s">
        <v>907</v>
      </c>
      <c r="C33" s="764"/>
      <c r="D33" s="765"/>
      <c r="E33" s="765"/>
      <c r="F33" s="765"/>
      <c r="G33" s="765"/>
      <c r="H33" s="765"/>
      <c r="I33" s="765"/>
      <c r="J33" s="766"/>
    </row>
    <row r="34" spans="1:10" ht="15">
      <c r="A34" s="346">
        <v>23</v>
      </c>
      <c r="B34" s="347" t="s">
        <v>908</v>
      </c>
      <c r="C34" s="764"/>
      <c r="D34" s="765"/>
      <c r="E34" s="765"/>
      <c r="F34" s="765"/>
      <c r="G34" s="765"/>
      <c r="H34" s="765"/>
      <c r="I34" s="765"/>
      <c r="J34" s="766"/>
    </row>
    <row r="35" spans="1:10" ht="15">
      <c r="A35" s="346">
        <v>24</v>
      </c>
      <c r="B35" s="347" t="s">
        <v>909</v>
      </c>
      <c r="C35" s="764"/>
      <c r="D35" s="765"/>
      <c r="E35" s="765"/>
      <c r="F35" s="765"/>
      <c r="G35" s="765"/>
      <c r="H35" s="765"/>
      <c r="I35" s="765"/>
      <c r="J35" s="766"/>
    </row>
    <row r="36" spans="1:10" ht="15">
      <c r="A36" s="346">
        <v>25</v>
      </c>
      <c r="B36" s="347" t="s">
        <v>910</v>
      </c>
      <c r="C36" s="764"/>
      <c r="D36" s="765"/>
      <c r="E36" s="765"/>
      <c r="F36" s="765"/>
      <c r="G36" s="765"/>
      <c r="H36" s="765"/>
      <c r="I36" s="765"/>
      <c r="J36" s="766"/>
    </row>
    <row r="37" spans="1:10" ht="20.25" customHeight="1">
      <c r="A37" s="346">
        <v>26</v>
      </c>
      <c r="B37" s="347" t="s">
        <v>911</v>
      </c>
      <c r="C37" s="764"/>
      <c r="D37" s="765"/>
      <c r="E37" s="765"/>
      <c r="F37" s="765"/>
      <c r="G37" s="765"/>
      <c r="H37" s="765"/>
      <c r="I37" s="765"/>
      <c r="J37" s="766"/>
    </row>
    <row r="38" spans="1:10" ht="20.25" customHeight="1">
      <c r="A38" s="346">
        <v>27</v>
      </c>
      <c r="B38" s="347" t="s">
        <v>912</v>
      </c>
      <c r="C38" s="764"/>
      <c r="D38" s="765"/>
      <c r="E38" s="765"/>
      <c r="F38" s="765"/>
      <c r="G38" s="765"/>
      <c r="H38" s="765"/>
      <c r="I38" s="765"/>
      <c r="J38" s="766"/>
    </row>
    <row r="39" spans="1:10" ht="20.25" customHeight="1">
      <c r="A39" s="346">
        <v>28</v>
      </c>
      <c r="B39" s="347" t="s">
        <v>913</v>
      </c>
      <c r="C39" s="764"/>
      <c r="D39" s="765"/>
      <c r="E39" s="765"/>
      <c r="F39" s="765"/>
      <c r="G39" s="765"/>
      <c r="H39" s="765"/>
      <c r="I39" s="765"/>
      <c r="J39" s="766"/>
    </row>
    <row r="40" spans="1:10" ht="20.25" customHeight="1">
      <c r="A40" s="346">
        <v>29</v>
      </c>
      <c r="B40" s="347" t="s">
        <v>914</v>
      </c>
      <c r="C40" s="764"/>
      <c r="D40" s="765"/>
      <c r="E40" s="765"/>
      <c r="F40" s="765"/>
      <c r="G40" s="765"/>
      <c r="H40" s="765"/>
      <c r="I40" s="765"/>
      <c r="J40" s="766"/>
    </row>
    <row r="41" spans="1:10" ht="20.25" customHeight="1">
      <c r="A41" s="346">
        <v>30</v>
      </c>
      <c r="B41" s="347" t="s">
        <v>915</v>
      </c>
      <c r="C41" s="764"/>
      <c r="D41" s="765"/>
      <c r="E41" s="765"/>
      <c r="F41" s="765"/>
      <c r="G41" s="765"/>
      <c r="H41" s="765"/>
      <c r="I41" s="765"/>
      <c r="J41" s="766"/>
    </row>
    <row r="42" spans="1:10" ht="20.25" customHeight="1">
      <c r="A42" s="346">
        <v>31</v>
      </c>
      <c r="B42" s="347" t="s">
        <v>916</v>
      </c>
      <c r="C42" s="764"/>
      <c r="D42" s="765"/>
      <c r="E42" s="765"/>
      <c r="F42" s="765"/>
      <c r="G42" s="765"/>
      <c r="H42" s="765"/>
      <c r="I42" s="765"/>
      <c r="J42" s="766"/>
    </row>
    <row r="43" spans="1:10" ht="20.25" customHeight="1">
      <c r="A43" s="346">
        <v>32</v>
      </c>
      <c r="B43" s="347" t="s">
        <v>917</v>
      </c>
      <c r="C43" s="764"/>
      <c r="D43" s="765"/>
      <c r="E43" s="765"/>
      <c r="F43" s="765"/>
      <c r="G43" s="765"/>
      <c r="H43" s="765"/>
      <c r="I43" s="765"/>
      <c r="J43" s="766"/>
    </row>
    <row r="44" spans="1:10" ht="20.25" customHeight="1">
      <c r="A44" s="346">
        <v>33</v>
      </c>
      <c r="B44" s="347" t="s">
        <v>918</v>
      </c>
      <c r="C44" s="764"/>
      <c r="D44" s="765"/>
      <c r="E44" s="765"/>
      <c r="F44" s="765"/>
      <c r="G44" s="765"/>
      <c r="H44" s="765"/>
      <c r="I44" s="765"/>
      <c r="J44" s="766"/>
    </row>
    <row r="45" spans="1:10" ht="15">
      <c r="A45" s="346">
        <v>34</v>
      </c>
      <c r="B45" s="347" t="s">
        <v>919</v>
      </c>
      <c r="C45" s="767"/>
      <c r="D45" s="768"/>
      <c r="E45" s="768"/>
      <c r="F45" s="768"/>
      <c r="G45" s="768"/>
      <c r="H45" s="768"/>
      <c r="I45" s="768"/>
      <c r="J45" s="769"/>
    </row>
    <row r="46" spans="1:10" ht="12.75">
      <c r="A46" s="3" t="s">
        <v>19</v>
      </c>
      <c r="B46" s="30"/>
      <c r="C46" s="30"/>
      <c r="D46" s="20"/>
      <c r="E46" s="20"/>
      <c r="F46" s="28"/>
      <c r="G46" s="20"/>
      <c r="H46" s="29"/>
      <c r="I46" s="29"/>
      <c r="J46" s="29"/>
    </row>
    <row r="47" spans="1:10" ht="12.75">
      <c r="A47" s="12"/>
      <c r="B47" s="31"/>
      <c r="C47" s="31"/>
      <c r="D47" s="22"/>
      <c r="E47" s="22"/>
      <c r="F47" s="22"/>
      <c r="G47" s="22"/>
      <c r="H47" s="22"/>
      <c r="I47" s="22"/>
      <c r="J47" s="22"/>
    </row>
    <row r="48" spans="1:10" ht="12.75">
      <c r="A48" s="759" t="s">
        <v>871</v>
      </c>
      <c r="B48" s="759"/>
      <c r="C48" s="759"/>
      <c r="D48" s="759"/>
      <c r="E48" s="759"/>
      <c r="F48" s="759"/>
      <c r="G48" s="759"/>
      <c r="H48" s="759"/>
      <c r="I48" s="22"/>
      <c r="J48" s="22"/>
    </row>
    <row r="49" spans="1:10" ht="12.75">
      <c r="A49" s="12"/>
      <c r="B49" s="31"/>
      <c r="C49" s="31"/>
      <c r="D49" s="22"/>
      <c r="E49" s="22"/>
      <c r="F49" s="22"/>
      <c r="G49" s="22"/>
      <c r="H49" s="22"/>
      <c r="I49" s="22"/>
      <c r="J49" s="22"/>
    </row>
    <row r="50" spans="1:10" ht="15.75" customHeight="1">
      <c r="A50" s="15" t="s">
        <v>12</v>
      </c>
      <c r="B50" s="15"/>
      <c r="C50" s="15"/>
      <c r="D50" s="15"/>
      <c r="E50" s="15"/>
      <c r="F50" s="15"/>
      <c r="G50" s="15"/>
      <c r="H50" s="695" t="s">
        <v>13</v>
      </c>
      <c r="I50" s="695"/>
      <c r="J50" s="695"/>
    </row>
    <row r="51" spans="2:10" ht="12.75" customHeight="1">
      <c r="B51" s="86"/>
      <c r="C51" s="86"/>
      <c r="D51" s="86"/>
      <c r="E51" s="86"/>
      <c r="F51" s="86"/>
      <c r="G51" s="86"/>
      <c r="H51" s="695" t="s">
        <v>14</v>
      </c>
      <c r="I51" s="695"/>
      <c r="J51" s="695"/>
    </row>
    <row r="52" spans="2:10" ht="12.75" customHeight="1">
      <c r="B52" s="86"/>
      <c r="C52" s="86"/>
      <c r="D52" s="86"/>
      <c r="E52" s="86"/>
      <c r="F52" s="86"/>
      <c r="G52" s="86"/>
      <c r="H52" s="695" t="s">
        <v>20</v>
      </c>
      <c r="I52" s="695"/>
      <c r="J52" s="695"/>
    </row>
    <row r="53" spans="1:10" ht="12.75">
      <c r="A53" s="15"/>
      <c r="B53" s="15"/>
      <c r="C53" s="15"/>
      <c r="E53" s="15"/>
      <c r="H53" s="667" t="s">
        <v>85</v>
      </c>
      <c r="I53" s="667"/>
      <c r="J53" s="667"/>
    </row>
    <row r="57" spans="1:10" ht="12.75">
      <c r="A57" s="760"/>
      <c r="B57" s="760"/>
      <c r="C57" s="760"/>
      <c r="D57" s="760"/>
      <c r="E57" s="760"/>
      <c r="F57" s="760"/>
      <c r="G57" s="760"/>
      <c r="H57" s="760"/>
      <c r="I57" s="760"/>
      <c r="J57" s="760"/>
    </row>
    <row r="59" spans="1:10" ht="12.75">
      <c r="A59" s="760"/>
      <c r="B59" s="760"/>
      <c r="C59" s="760"/>
      <c r="D59" s="760"/>
      <c r="E59" s="760"/>
      <c r="F59" s="760"/>
      <c r="G59" s="760"/>
      <c r="H59" s="760"/>
      <c r="I59" s="760"/>
      <c r="J59" s="760"/>
    </row>
  </sheetData>
  <sheetProtection/>
  <mergeCells count="18">
    <mergeCell ref="H53:J53"/>
    <mergeCell ref="A57:J57"/>
    <mergeCell ref="A59:J59"/>
    <mergeCell ref="A9:A10"/>
    <mergeCell ref="B9:B10"/>
    <mergeCell ref="C9:F9"/>
    <mergeCell ref="G9:J9"/>
    <mergeCell ref="H50:J50"/>
    <mergeCell ref="H51:J51"/>
    <mergeCell ref="H52:J52"/>
    <mergeCell ref="A48:H48"/>
    <mergeCell ref="E1:I1"/>
    <mergeCell ref="A2:J2"/>
    <mergeCell ref="A3:J3"/>
    <mergeCell ref="A5:J5"/>
    <mergeCell ref="A8:B8"/>
    <mergeCell ref="H8:J8"/>
    <mergeCell ref="C12:J4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1" r:id="rId1"/>
</worksheet>
</file>

<file path=xl/worksheets/sheet18.xml><?xml version="1.0" encoding="utf-8"?>
<worksheet xmlns="http://schemas.openxmlformats.org/spreadsheetml/2006/main" xmlns:r="http://schemas.openxmlformats.org/officeDocument/2006/relationships">
  <sheetPr>
    <pageSetUpPr fitToPage="1"/>
  </sheetPr>
  <dimension ref="A1:P59"/>
  <sheetViews>
    <sheetView view="pageBreakPreview" zoomScale="78" zoomScaleSheetLayoutView="78" zoomScalePageLayoutView="0" workbookViewId="0" topLeftCell="A37">
      <selection activeCell="A50" sqref="A50:IV53"/>
    </sheetView>
  </sheetViews>
  <sheetFormatPr defaultColWidth="9.140625" defaultRowHeight="12.75"/>
  <cols>
    <col min="1" max="1" width="7.421875" style="16" customWidth="1"/>
    <col min="2" max="2" width="18.28125" style="16" customWidth="1"/>
    <col min="3" max="3" width="11.00390625" style="16" customWidth="1"/>
    <col min="4" max="4" width="10.00390625" style="16" customWidth="1"/>
    <col min="5" max="5" width="13.140625" style="16" customWidth="1"/>
    <col min="6" max="6" width="14.28125" style="16" customWidth="1"/>
    <col min="7" max="7" width="13.28125" style="16" customWidth="1"/>
    <col min="8" max="8" width="14.7109375" style="16" customWidth="1"/>
    <col min="9" max="9" width="16.7109375" style="16" customWidth="1"/>
    <col min="10" max="10" width="19.28125" style="16" customWidth="1"/>
    <col min="11" max="16384" width="9.140625" style="16" customWidth="1"/>
  </cols>
  <sheetData>
    <row r="1" spans="5:10" ht="12.75">
      <c r="E1" s="668"/>
      <c r="F1" s="668"/>
      <c r="G1" s="668"/>
      <c r="H1" s="668"/>
      <c r="I1" s="668"/>
      <c r="J1" s="138" t="s">
        <v>432</v>
      </c>
    </row>
    <row r="2" spans="1:10" ht="15">
      <c r="A2" s="749" t="s">
        <v>0</v>
      </c>
      <c r="B2" s="749"/>
      <c r="C2" s="749"/>
      <c r="D2" s="749"/>
      <c r="E2" s="749"/>
      <c r="F2" s="749"/>
      <c r="G2" s="749"/>
      <c r="H2" s="749"/>
      <c r="I2" s="749"/>
      <c r="J2" s="749"/>
    </row>
    <row r="3" spans="1:10" ht="20.25">
      <c r="A3" s="665" t="s">
        <v>704</v>
      </c>
      <c r="B3" s="665"/>
      <c r="C3" s="665"/>
      <c r="D3" s="665"/>
      <c r="E3" s="665"/>
      <c r="F3" s="665"/>
      <c r="G3" s="665"/>
      <c r="H3" s="665"/>
      <c r="I3" s="665"/>
      <c r="J3" s="665"/>
    </row>
    <row r="4" ht="14.25" customHeight="1"/>
    <row r="5" spans="1:10" ht="31.5" customHeight="1">
      <c r="A5" s="755" t="s">
        <v>755</v>
      </c>
      <c r="B5" s="755"/>
      <c r="C5" s="755"/>
      <c r="D5" s="755"/>
      <c r="E5" s="755"/>
      <c r="F5" s="755"/>
      <c r="G5" s="755"/>
      <c r="H5" s="755"/>
      <c r="I5" s="755"/>
      <c r="J5" s="755"/>
    </row>
    <row r="6" spans="1:10" ht="13.5" customHeight="1">
      <c r="A6" s="1"/>
      <c r="B6" s="1"/>
      <c r="C6" s="1"/>
      <c r="D6" s="1"/>
      <c r="E6" s="1"/>
      <c r="F6" s="1"/>
      <c r="G6" s="1"/>
      <c r="H6" s="1"/>
      <c r="I6" s="1"/>
      <c r="J6" s="1"/>
    </row>
    <row r="7" ht="0.75" customHeight="1"/>
    <row r="8" spans="1:10" ht="12.75">
      <c r="A8" s="667" t="s">
        <v>1138</v>
      </c>
      <c r="B8" s="667"/>
      <c r="C8" s="32"/>
      <c r="H8" s="754" t="s">
        <v>779</v>
      </c>
      <c r="I8" s="754"/>
      <c r="J8" s="754"/>
    </row>
    <row r="9" spans="1:16" ht="12.75">
      <c r="A9" s="662" t="s">
        <v>2</v>
      </c>
      <c r="B9" s="662" t="s">
        <v>3</v>
      </c>
      <c r="C9" s="652" t="s">
        <v>750</v>
      </c>
      <c r="D9" s="710"/>
      <c r="E9" s="710"/>
      <c r="F9" s="653"/>
      <c r="G9" s="652" t="s">
        <v>106</v>
      </c>
      <c r="H9" s="710"/>
      <c r="I9" s="710"/>
      <c r="J9" s="653"/>
      <c r="O9" s="20"/>
      <c r="P9" s="22"/>
    </row>
    <row r="10" spans="1:10" ht="53.25" customHeight="1">
      <c r="A10" s="662"/>
      <c r="B10" s="662"/>
      <c r="C10" s="5" t="s">
        <v>185</v>
      </c>
      <c r="D10" s="5" t="s">
        <v>17</v>
      </c>
      <c r="E10" s="255" t="s">
        <v>365</v>
      </c>
      <c r="F10" s="7" t="s">
        <v>202</v>
      </c>
      <c r="G10" s="5" t="s">
        <v>185</v>
      </c>
      <c r="H10" s="26" t="s">
        <v>18</v>
      </c>
      <c r="I10" s="106" t="s">
        <v>869</v>
      </c>
      <c r="J10" s="5" t="s">
        <v>870</v>
      </c>
    </row>
    <row r="11" spans="1:10" ht="12.75">
      <c r="A11" s="5">
        <v>1</v>
      </c>
      <c r="B11" s="5">
        <v>2</v>
      </c>
      <c r="C11" s="5">
        <v>3</v>
      </c>
      <c r="D11" s="5">
        <v>4</v>
      </c>
      <c r="E11" s="5">
        <v>5</v>
      </c>
      <c r="F11" s="7">
        <v>6</v>
      </c>
      <c r="G11" s="5">
        <v>7</v>
      </c>
      <c r="H11" s="103">
        <v>8</v>
      </c>
      <c r="I11" s="5">
        <v>9</v>
      </c>
      <c r="J11" s="5">
        <v>10</v>
      </c>
    </row>
    <row r="12" spans="1:10" ht="15">
      <c r="A12" s="346">
        <v>1</v>
      </c>
      <c r="B12" s="347" t="s">
        <v>886</v>
      </c>
      <c r="C12" s="770" t="s">
        <v>920</v>
      </c>
      <c r="D12" s="771"/>
      <c r="E12" s="771"/>
      <c r="F12" s="771"/>
      <c r="G12" s="771"/>
      <c r="H12" s="771"/>
      <c r="I12" s="771"/>
      <c r="J12" s="772"/>
    </row>
    <row r="13" spans="1:10" ht="30">
      <c r="A13" s="346">
        <v>2</v>
      </c>
      <c r="B13" s="347" t="s">
        <v>887</v>
      </c>
      <c r="C13" s="773"/>
      <c r="D13" s="774"/>
      <c r="E13" s="774"/>
      <c r="F13" s="774"/>
      <c r="G13" s="774"/>
      <c r="H13" s="774"/>
      <c r="I13" s="774"/>
      <c r="J13" s="775"/>
    </row>
    <row r="14" spans="1:10" ht="15">
      <c r="A14" s="346">
        <v>3</v>
      </c>
      <c r="B14" s="347" t="s">
        <v>888</v>
      </c>
      <c r="C14" s="773"/>
      <c r="D14" s="774"/>
      <c r="E14" s="774"/>
      <c r="F14" s="774"/>
      <c r="G14" s="774"/>
      <c r="H14" s="774"/>
      <c r="I14" s="774"/>
      <c r="J14" s="775"/>
    </row>
    <row r="15" spans="1:10" ht="15">
      <c r="A15" s="346">
        <v>4</v>
      </c>
      <c r="B15" s="347" t="s">
        <v>889</v>
      </c>
      <c r="C15" s="773"/>
      <c r="D15" s="774"/>
      <c r="E15" s="774"/>
      <c r="F15" s="774"/>
      <c r="G15" s="774"/>
      <c r="H15" s="774"/>
      <c r="I15" s="774"/>
      <c r="J15" s="775"/>
    </row>
    <row r="16" spans="1:10" ht="15">
      <c r="A16" s="346">
        <v>5</v>
      </c>
      <c r="B16" s="347" t="s">
        <v>890</v>
      </c>
      <c r="C16" s="773"/>
      <c r="D16" s="774"/>
      <c r="E16" s="774"/>
      <c r="F16" s="774"/>
      <c r="G16" s="774"/>
      <c r="H16" s="774"/>
      <c r="I16" s="774"/>
      <c r="J16" s="775"/>
    </row>
    <row r="17" spans="1:10" ht="15">
      <c r="A17" s="346">
        <v>6</v>
      </c>
      <c r="B17" s="347" t="s">
        <v>891</v>
      </c>
      <c r="C17" s="773"/>
      <c r="D17" s="774"/>
      <c r="E17" s="774"/>
      <c r="F17" s="774"/>
      <c r="G17" s="774"/>
      <c r="H17" s="774"/>
      <c r="I17" s="774"/>
      <c r="J17" s="775"/>
    </row>
    <row r="18" spans="1:10" ht="15">
      <c r="A18" s="346">
        <v>7</v>
      </c>
      <c r="B18" s="347" t="s">
        <v>892</v>
      </c>
      <c r="C18" s="773"/>
      <c r="D18" s="774"/>
      <c r="E18" s="774"/>
      <c r="F18" s="774"/>
      <c r="G18" s="774"/>
      <c r="H18" s="774"/>
      <c r="I18" s="774"/>
      <c r="J18" s="775"/>
    </row>
    <row r="19" spans="1:10" ht="15">
      <c r="A19" s="346">
        <v>8</v>
      </c>
      <c r="B19" s="347" t="s">
        <v>893</v>
      </c>
      <c r="C19" s="773"/>
      <c r="D19" s="774"/>
      <c r="E19" s="774"/>
      <c r="F19" s="774"/>
      <c r="G19" s="774"/>
      <c r="H19" s="774"/>
      <c r="I19" s="774"/>
      <c r="J19" s="775"/>
    </row>
    <row r="20" spans="1:10" ht="15">
      <c r="A20" s="346">
        <v>9</v>
      </c>
      <c r="B20" s="347" t="s">
        <v>894</v>
      </c>
      <c r="C20" s="773"/>
      <c r="D20" s="774"/>
      <c r="E20" s="774"/>
      <c r="F20" s="774"/>
      <c r="G20" s="774"/>
      <c r="H20" s="774"/>
      <c r="I20" s="774"/>
      <c r="J20" s="775"/>
    </row>
    <row r="21" spans="1:10" ht="15">
      <c r="A21" s="346">
        <v>10</v>
      </c>
      <c r="B21" s="347" t="s">
        <v>895</v>
      </c>
      <c r="C21" s="773"/>
      <c r="D21" s="774"/>
      <c r="E21" s="774"/>
      <c r="F21" s="774"/>
      <c r="G21" s="774"/>
      <c r="H21" s="774"/>
      <c r="I21" s="774"/>
      <c r="J21" s="775"/>
    </row>
    <row r="22" spans="1:10" ht="30">
      <c r="A22" s="346">
        <v>11</v>
      </c>
      <c r="B22" s="347" t="s">
        <v>896</v>
      </c>
      <c r="C22" s="773"/>
      <c r="D22" s="774"/>
      <c r="E22" s="774"/>
      <c r="F22" s="774"/>
      <c r="G22" s="774"/>
      <c r="H22" s="774"/>
      <c r="I22" s="774"/>
      <c r="J22" s="775"/>
    </row>
    <row r="23" spans="1:10" ht="15">
      <c r="A23" s="346">
        <v>12</v>
      </c>
      <c r="B23" s="347" t="s">
        <v>897</v>
      </c>
      <c r="C23" s="773"/>
      <c r="D23" s="774"/>
      <c r="E23" s="774"/>
      <c r="F23" s="774"/>
      <c r="G23" s="774"/>
      <c r="H23" s="774"/>
      <c r="I23" s="774"/>
      <c r="J23" s="775"/>
    </row>
    <row r="24" spans="1:10" ht="15">
      <c r="A24" s="346">
        <v>13</v>
      </c>
      <c r="B24" s="347" t="s">
        <v>898</v>
      </c>
      <c r="C24" s="773"/>
      <c r="D24" s="774"/>
      <c r="E24" s="774"/>
      <c r="F24" s="774"/>
      <c r="G24" s="774"/>
      <c r="H24" s="774"/>
      <c r="I24" s="774"/>
      <c r="J24" s="775"/>
    </row>
    <row r="25" spans="1:10" ht="15">
      <c r="A25" s="346">
        <v>14</v>
      </c>
      <c r="B25" s="347" t="s">
        <v>899</v>
      </c>
      <c r="C25" s="773"/>
      <c r="D25" s="774"/>
      <c r="E25" s="774"/>
      <c r="F25" s="774"/>
      <c r="G25" s="774"/>
      <c r="H25" s="774"/>
      <c r="I25" s="774"/>
      <c r="J25" s="775"/>
    </row>
    <row r="26" spans="1:10" ht="15">
      <c r="A26" s="346">
        <v>15</v>
      </c>
      <c r="B26" s="347" t="s">
        <v>900</v>
      </c>
      <c r="C26" s="773"/>
      <c r="D26" s="774"/>
      <c r="E26" s="774"/>
      <c r="F26" s="774"/>
      <c r="G26" s="774"/>
      <c r="H26" s="774"/>
      <c r="I26" s="774"/>
      <c r="J26" s="775"/>
    </row>
    <row r="27" spans="1:10" ht="15">
      <c r="A27" s="346">
        <v>16</v>
      </c>
      <c r="B27" s="347" t="s">
        <v>901</v>
      </c>
      <c r="C27" s="773"/>
      <c r="D27" s="774"/>
      <c r="E27" s="774"/>
      <c r="F27" s="774"/>
      <c r="G27" s="774"/>
      <c r="H27" s="774"/>
      <c r="I27" s="774"/>
      <c r="J27" s="775"/>
    </row>
    <row r="28" spans="1:10" ht="15">
      <c r="A28" s="346">
        <v>17</v>
      </c>
      <c r="B28" s="347" t="s">
        <v>902</v>
      </c>
      <c r="C28" s="773"/>
      <c r="D28" s="774"/>
      <c r="E28" s="774"/>
      <c r="F28" s="774"/>
      <c r="G28" s="774"/>
      <c r="H28" s="774"/>
      <c r="I28" s="774"/>
      <c r="J28" s="775"/>
    </row>
    <row r="29" spans="1:10" ht="15">
      <c r="A29" s="348">
        <v>18</v>
      </c>
      <c r="B29" s="349" t="s">
        <v>903</v>
      </c>
      <c r="C29" s="773"/>
      <c r="D29" s="774"/>
      <c r="E29" s="774"/>
      <c r="F29" s="774"/>
      <c r="G29" s="774"/>
      <c r="H29" s="774"/>
      <c r="I29" s="774"/>
      <c r="J29" s="775"/>
    </row>
    <row r="30" spans="1:10" ht="15">
      <c r="A30" s="346">
        <v>19</v>
      </c>
      <c r="B30" s="347" t="s">
        <v>904</v>
      </c>
      <c r="C30" s="773"/>
      <c r="D30" s="774"/>
      <c r="E30" s="774"/>
      <c r="F30" s="774"/>
      <c r="G30" s="774"/>
      <c r="H30" s="774"/>
      <c r="I30" s="774"/>
      <c r="J30" s="775"/>
    </row>
    <row r="31" spans="1:10" ht="15">
      <c r="A31" s="348">
        <v>20</v>
      </c>
      <c r="B31" s="349" t="s">
        <v>905</v>
      </c>
      <c r="C31" s="773"/>
      <c r="D31" s="774"/>
      <c r="E31" s="774"/>
      <c r="F31" s="774"/>
      <c r="G31" s="774"/>
      <c r="H31" s="774"/>
      <c r="I31" s="774"/>
      <c r="J31" s="775"/>
    </row>
    <row r="32" spans="1:10" ht="15">
      <c r="A32" s="346">
        <v>21</v>
      </c>
      <c r="B32" s="347" t="s">
        <v>906</v>
      </c>
      <c r="C32" s="773"/>
      <c r="D32" s="774"/>
      <c r="E32" s="774"/>
      <c r="F32" s="774"/>
      <c r="G32" s="774"/>
      <c r="H32" s="774"/>
      <c r="I32" s="774"/>
      <c r="J32" s="775"/>
    </row>
    <row r="33" spans="1:10" ht="30">
      <c r="A33" s="346">
        <v>22</v>
      </c>
      <c r="B33" s="347" t="s">
        <v>907</v>
      </c>
      <c r="C33" s="773"/>
      <c r="D33" s="774"/>
      <c r="E33" s="774"/>
      <c r="F33" s="774"/>
      <c r="G33" s="774"/>
      <c r="H33" s="774"/>
      <c r="I33" s="774"/>
      <c r="J33" s="775"/>
    </row>
    <row r="34" spans="1:10" ht="15">
      <c r="A34" s="346">
        <v>23</v>
      </c>
      <c r="B34" s="347" t="s">
        <v>908</v>
      </c>
      <c r="C34" s="773"/>
      <c r="D34" s="774"/>
      <c r="E34" s="774"/>
      <c r="F34" s="774"/>
      <c r="G34" s="774"/>
      <c r="H34" s="774"/>
      <c r="I34" s="774"/>
      <c r="J34" s="775"/>
    </row>
    <row r="35" spans="1:10" ht="15">
      <c r="A35" s="346">
        <v>24</v>
      </c>
      <c r="B35" s="347" t="s">
        <v>909</v>
      </c>
      <c r="C35" s="773"/>
      <c r="D35" s="774"/>
      <c r="E35" s="774"/>
      <c r="F35" s="774"/>
      <c r="G35" s="774"/>
      <c r="H35" s="774"/>
      <c r="I35" s="774"/>
      <c r="J35" s="775"/>
    </row>
    <row r="36" spans="1:10" ht="15">
      <c r="A36" s="346">
        <v>25</v>
      </c>
      <c r="B36" s="347" t="s">
        <v>910</v>
      </c>
      <c r="C36" s="773"/>
      <c r="D36" s="774"/>
      <c r="E36" s="774"/>
      <c r="F36" s="774"/>
      <c r="G36" s="774"/>
      <c r="H36" s="774"/>
      <c r="I36" s="774"/>
      <c r="J36" s="775"/>
    </row>
    <row r="37" spans="1:10" ht="30">
      <c r="A37" s="346">
        <v>26</v>
      </c>
      <c r="B37" s="347" t="s">
        <v>911</v>
      </c>
      <c r="C37" s="773"/>
      <c r="D37" s="774"/>
      <c r="E37" s="774"/>
      <c r="F37" s="774"/>
      <c r="G37" s="774"/>
      <c r="H37" s="774"/>
      <c r="I37" s="774"/>
      <c r="J37" s="775"/>
    </row>
    <row r="38" spans="1:10" ht="15">
      <c r="A38" s="346">
        <v>27</v>
      </c>
      <c r="B38" s="347" t="s">
        <v>912</v>
      </c>
      <c r="C38" s="773"/>
      <c r="D38" s="774"/>
      <c r="E38" s="774"/>
      <c r="F38" s="774"/>
      <c r="G38" s="774"/>
      <c r="H38" s="774"/>
      <c r="I38" s="774"/>
      <c r="J38" s="775"/>
    </row>
    <row r="39" spans="1:10" ht="15">
      <c r="A39" s="346">
        <v>28</v>
      </c>
      <c r="B39" s="347" t="s">
        <v>913</v>
      </c>
      <c r="C39" s="773"/>
      <c r="D39" s="774"/>
      <c r="E39" s="774"/>
      <c r="F39" s="774"/>
      <c r="G39" s="774"/>
      <c r="H39" s="774"/>
      <c r="I39" s="774"/>
      <c r="J39" s="775"/>
    </row>
    <row r="40" spans="1:10" ht="15">
      <c r="A40" s="346">
        <v>29</v>
      </c>
      <c r="B40" s="347" t="s">
        <v>914</v>
      </c>
      <c r="C40" s="773"/>
      <c r="D40" s="774"/>
      <c r="E40" s="774"/>
      <c r="F40" s="774"/>
      <c r="G40" s="774"/>
      <c r="H40" s="774"/>
      <c r="I40" s="774"/>
      <c r="J40" s="775"/>
    </row>
    <row r="41" spans="1:10" ht="15">
      <c r="A41" s="346">
        <v>30</v>
      </c>
      <c r="B41" s="347" t="s">
        <v>915</v>
      </c>
      <c r="C41" s="773"/>
      <c r="D41" s="774"/>
      <c r="E41" s="774"/>
      <c r="F41" s="774"/>
      <c r="G41" s="774"/>
      <c r="H41" s="774"/>
      <c r="I41" s="774"/>
      <c r="J41" s="775"/>
    </row>
    <row r="42" spans="1:10" ht="15">
      <c r="A42" s="346">
        <v>31</v>
      </c>
      <c r="B42" s="347" t="s">
        <v>916</v>
      </c>
      <c r="C42" s="773"/>
      <c r="D42" s="774"/>
      <c r="E42" s="774"/>
      <c r="F42" s="774"/>
      <c r="G42" s="774"/>
      <c r="H42" s="774"/>
      <c r="I42" s="774"/>
      <c r="J42" s="775"/>
    </row>
    <row r="43" spans="1:10" ht="15">
      <c r="A43" s="346">
        <v>32</v>
      </c>
      <c r="B43" s="347" t="s">
        <v>917</v>
      </c>
      <c r="C43" s="773"/>
      <c r="D43" s="774"/>
      <c r="E43" s="774"/>
      <c r="F43" s="774"/>
      <c r="G43" s="774"/>
      <c r="H43" s="774"/>
      <c r="I43" s="774"/>
      <c r="J43" s="775"/>
    </row>
    <row r="44" spans="1:10" ht="15">
      <c r="A44" s="346">
        <v>33</v>
      </c>
      <c r="B44" s="347" t="s">
        <v>918</v>
      </c>
      <c r="C44" s="773"/>
      <c r="D44" s="774"/>
      <c r="E44" s="774"/>
      <c r="F44" s="774"/>
      <c r="G44" s="774"/>
      <c r="H44" s="774"/>
      <c r="I44" s="774"/>
      <c r="J44" s="775"/>
    </row>
    <row r="45" spans="1:10" ht="15">
      <c r="A45" s="346">
        <v>34</v>
      </c>
      <c r="B45" s="347" t="s">
        <v>919</v>
      </c>
      <c r="C45" s="776"/>
      <c r="D45" s="777"/>
      <c r="E45" s="777"/>
      <c r="F45" s="777"/>
      <c r="G45" s="777"/>
      <c r="H45" s="777"/>
      <c r="I45" s="777"/>
      <c r="J45" s="778"/>
    </row>
    <row r="46" spans="1:10" ht="12.75">
      <c r="A46" s="3" t="s">
        <v>19</v>
      </c>
      <c r="B46" s="30"/>
      <c r="C46" s="30"/>
      <c r="D46" s="20"/>
      <c r="E46" s="20"/>
      <c r="F46" s="28"/>
      <c r="G46" s="20"/>
      <c r="H46" s="29"/>
      <c r="I46" s="29"/>
      <c r="J46" s="29"/>
    </row>
    <row r="47" spans="1:10" ht="12.75">
      <c r="A47" s="12"/>
      <c r="B47" s="31"/>
      <c r="C47" s="31"/>
      <c r="D47" s="22"/>
      <c r="E47" s="22"/>
      <c r="F47" s="22"/>
      <c r="G47" s="22"/>
      <c r="H47" s="22"/>
      <c r="I47" s="22"/>
      <c r="J47" s="22"/>
    </row>
    <row r="48" spans="1:10" ht="12.75">
      <c r="A48" s="759" t="s">
        <v>871</v>
      </c>
      <c r="B48" s="759"/>
      <c r="C48" s="759"/>
      <c r="D48" s="759"/>
      <c r="E48" s="759"/>
      <c r="F48" s="759"/>
      <c r="G48" s="759"/>
      <c r="H48" s="759"/>
      <c r="I48" s="22"/>
      <c r="J48" s="22"/>
    </row>
    <row r="49" spans="1:10" ht="17.25" customHeight="1">
      <c r="A49" s="12"/>
      <c r="B49" s="31"/>
      <c r="C49" s="31"/>
      <c r="D49" s="22"/>
      <c r="E49" s="22"/>
      <c r="F49" s="22"/>
      <c r="G49" s="22"/>
      <c r="H49" s="22"/>
      <c r="I49" s="22"/>
      <c r="J49" s="22"/>
    </row>
    <row r="50" spans="1:10" ht="15.75" customHeight="1">
      <c r="A50" s="15" t="s">
        <v>12</v>
      </c>
      <c r="B50" s="15"/>
      <c r="C50" s="15"/>
      <c r="D50" s="15"/>
      <c r="E50" s="15"/>
      <c r="F50" s="15"/>
      <c r="G50" s="15"/>
      <c r="H50" s="695" t="s">
        <v>13</v>
      </c>
      <c r="I50" s="695"/>
      <c r="J50" s="695"/>
    </row>
    <row r="51" spans="2:10" ht="12.75" customHeight="1">
      <c r="B51" s="86"/>
      <c r="C51" s="86"/>
      <c r="D51" s="86"/>
      <c r="E51" s="86"/>
      <c r="F51" s="86"/>
      <c r="G51" s="86"/>
      <c r="H51" s="695" t="s">
        <v>14</v>
      </c>
      <c r="I51" s="695"/>
      <c r="J51" s="695"/>
    </row>
    <row r="52" spans="2:10" ht="12.75" customHeight="1">
      <c r="B52" s="86"/>
      <c r="C52" s="86"/>
      <c r="D52" s="86"/>
      <c r="E52" s="86"/>
      <c r="F52" s="86"/>
      <c r="G52" s="86"/>
      <c r="H52" s="695" t="s">
        <v>20</v>
      </c>
      <c r="I52" s="695"/>
      <c r="J52" s="695"/>
    </row>
    <row r="53" spans="1:10" ht="12.75">
      <c r="A53" s="15"/>
      <c r="B53" s="15"/>
      <c r="C53" s="15"/>
      <c r="E53" s="15"/>
      <c r="H53" s="667" t="s">
        <v>85</v>
      </c>
      <c r="I53" s="667"/>
      <c r="J53" s="667"/>
    </row>
    <row r="57" spans="1:10" ht="12.75">
      <c r="A57" s="760"/>
      <c r="B57" s="760"/>
      <c r="C57" s="760"/>
      <c r="D57" s="760"/>
      <c r="E57" s="760"/>
      <c r="F57" s="760"/>
      <c r="G57" s="760"/>
      <c r="H57" s="760"/>
      <c r="I57" s="760"/>
      <c r="J57" s="760"/>
    </row>
    <row r="59" spans="1:10" ht="12.75">
      <c r="A59" s="760"/>
      <c r="B59" s="760"/>
      <c r="C59" s="760"/>
      <c r="D59" s="760"/>
      <c r="E59" s="760"/>
      <c r="F59" s="760"/>
      <c r="G59" s="760"/>
      <c r="H59" s="760"/>
      <c r="I59" s="760"/>
      <c r="J59" s="760"/>
    </row>
  </sheetData>
  <sheetProtection/>
  <mergeCells count="18">
    <mergeCell ref="H53:J53"/>
    <mergeCell ref="A57:J57"/>
    <mergeCell ref="A59:J59"/>
    <mergeCell ref="A9:A10"/>
    <mergeCell ref="B9:B10"/>
    <mergeCell ref="C9:F9"/>
    <mergeCell ref="G9:J9"/>
    <mergeCell ref="H50:J50"/>
    <mergeCell ref="H51:J51"/>
    <mergeCell ref="H52:J52"/>
    <mergeCell ref="A48:H48"/>
    <mergeCell ref="E1:I1"/>
    <mergeCell ref="A2:J2"/>
    <mergeCell ref="A3:J3"/>
    <mergeCell ref="A5:J5"/>
    <mergeCell ref="A8:B8"/>
    <mergeCell ref="H8:J8"/>
    <mergeCell ref="C12:J4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0" r:id="rId1"/>
</worksheet>
</file>

<file path=xl/worksheets/sheet19.xml><?xml version="1.0" encoding="utf-8"?>
<worksheet xmlns="http://schemas.openxmlformats.org/spreadsheetml/2006/main" xmlns:r="http://schemas.openxmlformats.org/officeDocument/2006/relationships">
  <sheetPr>
    <pageSetUpPr fitToPage="1"/>
  </sheetPr>
  <dimension ref="A1:N54"/>
  <sheetViews>
    <sheetView zoomScaleSheetLayoutView="90"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C12" sqref="C12"/>
    </sheetView>
  </sheetViews>
  <sheetFormatPr defaultColWidth="9.140625" defaultRowHeight="12.75"/>
  <cols>
    <col min="1" max="1" width="6.7109375" style="16" customWidth="1"/>
    <col min="2" max="2" width="26.28125" style="16" customWidth="1"/>
    <col min="3" max="3" width="12.00390625" style="16" customWidth="1"/>
    <col min="4" max="4" width="10.421875" style="16" customWidth="1"/>
    <col min="5" max="5" width="10.140625" style="16" customWidth="1"/>
    <col min="6" max="6" width="13.00390625" style="16" customWidth="1"/>
    <col min="7" max="7" width="15.140625" style="16" customWidth="1"/>
    <col min="8" max="8" width="12.421875" style="16" customWidth="1"/>
    <col min="9" max="9" width="12.140625" style="16" customWidth="1"/>
    <col min="10" max="10" width="11.7109375" style="16" customWidth="1"/>
    <col min="11" max="11" width="12.00390625" style="16" customWidth="1"/>
    <col min="12" max="12" width="14.140625" style="16" customWidth="1"/>
    <col min="13" max="13" width="9.57421875" style="16" bestFit="1" customWidth="1"/>
    <col min="14" max="16384" width="9.140625" style="16" customWidth="1"/>
  </cols>
  <sheetData>
    <row r="1" spans="4:12" ht="12.75">
      <c r="D1" s="36"/>
      <c r="E1" s="36"/>
      <c r="F1" s="36"/>
      <c r="G1" s="36"/>
      <c r="H1" s="36"/>
      <c r="I1" s="36"/>
      <c r="J1" s="36"/>
      <c r="K1" s="36"/>
      <c r="L1" s="138" t="s">
        <v>64</v>
      </c>
    </row>
    <row r="2" spans="1:12" ht="15">
      <c r="A2" s="749" t="s">
        <v>0</v>
      </c>
      <c r="B2" s="749"/>
      <c r="C2" s="749"/>
      <c r="D2" s="749"/>
      <c r="E2" s="749"/>
      <c r="F2" s="749"/>
      <c r="G2" s="749"/>
      <c r="H2" s="749"/>
      <c r="I2" s="749"/>
      <c r="J2" s="749"/>
      <c r="K2" s="749"/>
      <c r="L2" s="749"/>
    </row>
    <row r="3" spans="1:12" ht="20.25">
      <c r="A3" s="665" t="s">
        <v>704</v>
      </c>
      <c r="B3" s="665"/>
      <c r="C3" s="665"/>
      <c r="D3" s="665"/>
      <c r="E3" s="665"/>
      <c r="F3" s="665"/>
      <c r="G3" s="665"/>
      <c r="H3" s="665"/>
      <c r="I3" s="665"/>
      <c r="J3" s="665"/>
      <c r="K3" s="665"/>
      <c r="L3" s="665"/>
    </row>
    <row r="4" ht="10.5" customHeight="1"/>
    <row r="5" spans="1:12" ht="19.5" customHeight="1">
      <c r="A5" s="755" t="s">
        <v>756</v>
      </c>
      <c r="B5" s="755"/>
      <c r="C5" s="755"/>
      <c r="D5" s="755"/>
      <c r="E5" s="755"/>
      <c r="F5" s="755"/>
      <c r="G5" s="755"/>
      <c r="H5" s="755"/>
      <c r="I5" s="755"/>
      <c r="J5" s="755"/>
      <c r="K5" s="755"/>
      <c r="L5" s="755"/>
    </row>
    <row r="6" spans="1:12" ht="12.75">
      <c r="A6" s="23"/>
      <c r="B6" s="23"/>
      <c r="C6" s="23"/>
      <c r="D6" s="23"/>
      <c r="E6" s="23"/>
      <c r="F6" s="23"/>
      <c r="G6" s="23"/>
      <c r="H6" s="23"/>
      <c r="I6" s="23"/>
      <c r="J6" s="23"/>
      <c r="K6" s="23"/>
      <c r="L6" s="23"/>
    </row>
    <row r="7" spans="1:12" ht="12.75">
      <c r="A7" s="667" t="s">
        <v>1137</v>
      </c>
      <c r="B7" s="667"/>
      <c r="F7" s="779" t="s">
        <v>21</v>
      </c>
      <c r="G7" s="779"/>
      <c r="H7" s="779"/>
      <c r="I7" s="779"/>
      <c r="J7" s="779"/>
      <c r="K7" s="779"/>
      <c r="L7" s="779"/>
    </row>
    <row r="8" spans="1:12" ht="12.75">
      <c r="A8" s="15"/>
      <c r="F8" s="17"/>
      <c r="G8" s="102"/>
      <c r="H8" s="102"/>
      <c r="I8" s="780" t="s">
        <v>782</v>
      </c>
      <c r="J8" s="780"/>
      <c r="K8" s="780"/>
      <c r="L8" s="780"/>
    </row>
    <row r="9" spans="1:12" s="15" customFormat="1" ht="12.75">
      <c r="A9" s="662" t="s">
        <v>2</v>
      </c>
      <c r="B9" s="662" t="s">
        <v>3</v>
      </c>
      <c r="C9" s="645" t="s">
        <v>22</v>
      </c>
      <c r="D9" s="646"/>
      <c r="E9" s="646"/>
      <c r="F9" s="646"/>
      <c r="G9" s="646"/>
      <c r="H9" s="645" t="s">
        <v>44</v>
      </c>
      <c r="I9" s="646"/>
      <c r="J9" s="646"/>
      <c r="K9" s="646"/>
      <c r="L9" s="646"/>
    </row>
    <row r="10" spans="1:12" s="15" customFormat="1" ht="77.25" customHeight="1">
      <c r="A10" s="662"/>
      <c r="B10" s="662"/>
      <c r="C10" s="5" t="s">
        <v>757</v>
      </c>
      <c r="D10" s="5" t="s">
        <v>788</v>
      </c>
      <c r="E10" s="5" t="s">
        <v>71</v>
      </c>
      <c r="F10" s="5" t="s">
        <v>72</v>
      </c>
      <c r="G10" s="5" t="s">
        <v>662</v>
      </c>
      <c r="H10" s="5" t="s">
        <v>757</v>
      </c>
      <c r="I10" s="5" t="s">
        <v>788</v>
      </c>
      <c r="J10" s="5" t="s">
        <v>71</v>
      </c>
      <c r="K10" s="5" t="s">
        <v>72</v>
      </c>
      <c r="L10" s="5" t="s">
        <v>663</v>
      </c>
    </row>
    <row r="11" spans="1:12" s="15" customFormat="1" ht="12.75">
      <c r="A11" s="5">
        <v>1</v>
      </c>
      <c r="B11" s="5">
        <v>2</v>
      </c>
      <c r="C11" s="5">
        <v>3</v>
      </c>
      <c r="D11" s="5">
        <v>4</v>
      </c>
      <c r="E11" s="5">
        <v>5</v>
      </c>
      <c r="F11" s="5">
        <v>6</v>
      </c>
      <c r="G11" s="5">
        <v>7</v>
      </c>
      <c r="H11" s="5">
        <v>8</v>
      </c>
      <c r="I11" s="5">
        <v>9</v>
      </c>
      <c r="J11" s="5">
        <v>10</v>
      </c>
      <c r="K11" s="5">
        <v>11</v>
      </c>
      <c r="L11" s="5">
        <v>12</v>
      </c>
    </row>
    <row r="12" spans="1:13" s="15" customFormat="1" ht="15">
      <c r="A12" s="346">
        <v>1</v>
      </c>
      <c r="B12" s="347" t="s">
        <v>886</v>
      </c>
      <c r="C12" s="369">
        <v>1111.6522</v>
      </c>
      <c r="D12" s="369">
        <v>8.279999999999973</v>
      </c>
      <c r="E12" s="370">
        <v>1098.8304</v>
      </c>
      <c r="F12" s="370">
        <v>1100.6799999999998</v>
      </c>
      <c r="G12" s="370">
        <f>D12+E12-F12</f>
        <v>6.430400000000191</v>
      </c>
      <c r="H12" s="371">
        <v>230.7398</v>
      </c>
      <c r="I12" s="372">
        <v>0</v>
      </c>
      <c r="J12" s="371">
        <v>184.10688</v>
      </c>
      <c r="K12" s="372">
        <v>181.1413</v>
      </c>
      <c r="L12" s="370">
        <f>I12+J12-K12</f>
        <v>2.9655799999999886</v>
      </c>
      <c r="M12" s="411"/>
    </row>
    <row r="13" spans="1:13" s="15" customFormat="1" ht="15">
      <c r="A13" s="346">
        <v>2</v>
      </c>
      <c r="B13" s="347" t="s">
        <v>887</v>
      </c>
      <c r="C13" s="369">
        <v>1502.9257</v>
      </c>
      <c r="D13" s="369">
        <v>24.45900000000006</v>
      </c>
      <c r="E13" s="370">
        <v>1190.3996</v>
      </c>
      <c r="F13" s="370">
        <v>1212.71361</v>
      </c>
      <c r="G13" s="370">
        <f aca="true" t="shared" si="0" ref="G13:G45">D13+E13-F13</f>
        <v>2.144990000000007</v>
      </c>
      <c r="H13" s="371">
        <v>314.6873</v>
      </c>
      <c r="I13" s="372">
        <v>0</v>
      </c>
      <c r="J13" s="373">
        <v>199.44912</v>
      </c>
      <c r="K13" s="372">
        <v>195.456</v>
      </c>
      <c r="L13" s="370">
        <f aca="true" t="shared" si="1" ref="L13:L45">I13+J13-K13</f>
        <v>3.9931200000000047</v>
      </c>
      <c r="M13" s="411"/>
    </row>
    <row r="14" spans="1:13" s="15" customFormat="1" ht="15">
      <c r="A14" s="346">
        <v>3</v>
      </c>
      <c r="B14" s="347" t="s">
        <v>888</v>
      </c>
      <c r="C14" s="369">
        <v>1720.0311</v>
      </c>
      <c r="D14" s="369">
        <v>18.81100000000015</v>
      </c>
      <c r="E14" s="370">
        <v>1705.2019999999998</v>
      </c>
      <c r="F14" s="370">
        <v>1720.34</v>
      </c>
      <c r="G14" s="370">
        <f t="shared" si="0"/>
        <v>3.673000000000002</v>
      </c>
      <c r="H14" s="371">
        <v>358.25390000000004</v>
      </c>
      <c r="I14" s="372">
        <v>0</v>
      </c>
      <c r="J14" s="371">
        <v>382.951</v>
      </c>
      <c r="K14" s="372">
        <v>379.31</v>
      </c>
      <c r="L14" s="370">
        <f t="shared" si="1"/>
        <v>3.6410000000000196</v>
      </c>
      <c r="M14" s="411"/>
    </row>
    <row r="15" spans="1:13" s="15" customFormat="1" ht="15">
      <c r="A15" s="346">
        <v>4</v>
      </c>
      <c r="B15" s="347" t="s">
        <v>889</v>
      </c>
      <c r="C15" s="369">
        <v>1826.4813157600001</v>
      </c>
      <c r="D15" s="369">
        <v>12.77618424000002</v>
      </c>
      <c r="E15" s="370">
        <v>1770.92</v>
      </c>
      <c r="F15" s="370">
        <v>1781.31</v>
      </c>
      <c r="G15" s="370">
        <f t="shared" si="0"/>
        <v>2.386184240000148</v>
      </c>
      <c r="H15" s="371">
        <v>378.9425</v>
      </c>
      <c r="I15" s="372">
        <v>0</v>
      </c>
      <c r="J15" s="371">
        <v>272.278</v>
      </c>
      <c r="K15" s="372">
        <v>269.7643</v>
      </c>
      <c r="L15" s="370">
        <f t="shared" si="1"/>
        <v>2.5137000000000285</v>
      </c>
      <c r="M15" s="411"/>
    </row>
    <row r="16" spans="1:13" s="15" customFormat="1" ht="15">
      <c r="A16" s="346">
        <v>5</v>
      </c>
      <c r="B16" s="347" t="s">
        <v>890</v>
      </c>
      <c r="C16" s="369">
        <v>1437.9061</v>
      </c>
      <c r="D16" s="369">
        <v>10.893500000000131</v>
      </c>
      <c r="E16" s="370">
        <v>1321.2</v>
      </c>
      <c r="F16" s="370">
        <v>1328.35</v>
      </c>
      <c r="G16" s="370">
        <f t="shared" si="0"/>
        <v>3.7435000000002674</v>
      </c>
      <c r="H16" s="371">
        <v>298.4964</v>
      </c>
      <c r="I16" s="372">
        <v>0</v>
      </c>
      <c r="J16" s="371">
        <v>113</v>
      </c>
      <c r="K16" s="372">
        <v>112.32</v>
      </c>
      <c r="L16" s="370">
        <f t="shared" si="1"/>
        <v>0.6800000000000068</v>
      </c>
      <c r="M16" s="411"/>
    </row>
    <row r="17" spans="1:13" s="15" customFormat="1" ht="15">
      <c r="A17" s="346">
        <v>6</v>
      </c>
      <c r="B17" s="347" t="s">
        <v>891</v>
      </c>
      <c r="C17" s="369">
        <v>597.0575</v>
      </c>
      <c r="D17" s="369">
        <v>25.315000000000055</v>
      </c>
      <c r="E17" s="370">
        <v>569.014</v>
      </c>
      <c r="F17" s="370">
        <v>592.43</v>
      </c>
      <c r="G17" s="370">
        <f t="shared" si="0"/>
        <v>1.8990000000001146</v>
      </c>
      <c r="H17" s="371">
        <v>128.2275</v>
      </c>
      <c r="I17" s="372">
        <v>0</v>
      </c>
      <c r="J17" s="371">
        <v>0</v>
      </c>
      <c r="K17" s="372">
        <v>0</v>
      </c>
      <c r="L17" s="370">
        <f t="shared" si="1"/>
        <v>0</v>
      </c>
      <c r="M17" s="411"/>
    </row>
    <row r="18" spans="1:13" s="15" customFormat="1" ht="15">
      <c r="A18" s="346">
        <v>7</v>
      </c>
      <c r="B18" s="347" t="s">
        <v>892</v>
      </c>
      <c r="C18" s="369">
        <v>714.2189000000001</v>
      </c>
      <c r="D18" s="369">
        <v>10.06149999999991</v>
      </c>
      <c r="E18" s="370">
        <v>719.37</v>
      </c>
      <c r="F18" s="370">
        <v>723.32</v>
      </c>
      <c r="G18" s="370">
        <f t="shared" si="0"/>
        <v>6.1114999999998645</v>
      </c>
      <c r="H18" s="371">
        <v>149.2236</v>
      </c>
      <c r="I18" s="372">
        <v>0</v>
      </c>
      <c r="J18" s="371">
        <v>120.195</v>
      </c>
      <c r="K18" s="372">
        <v>118.32</v>
      </c>
      <c r="L18" s="370">
        <f t="shared" si="1"/>
        <v>1.875</v>
      </c>
      <c r="M18" s="411"/>
    </row>
    <row r="19" spans="1:13" s="15" customFormat="1" ht="15">
      <c r="A19" s="346">
        <v>8</v>
      </c>
      <c r="B19" s="347" t="s">
        <v>893</v>
      </c>
      <c r="C19" s="369">
        <v>1076.0427000000002</v>
      </c>
      <c r="D19" s="369">
        <v>15.531999999999925</v>
      </c>
      <c r="E19" s="370">
        <v>1039.941</v>
      </c>
      <c r="F19" s="370">
        <v>1047.65</v>
      </c>
      <c r="G19" s="370">
        <f t="shared" si="0"/>
        <v>7.822999999999865</v>
      </c>
      <c r="H19" s="371">
        <v>224.8973</v>
      </c>
      <c r="I19" s="372">
        <v>0</v>
      </c>
      <c r="J19" s="371">
        <v>240.73999999999998</v>
      </c>
      <c r="K19" s="372">
        <v>239.32</v>
      </c>
      <c r="L19" s="370">
        <f t="shared" si="1"/>
        <v>1.4199999999999875</v>
      </c>
      <c r="M19" s="411"/>
    </row>
    <row r="20" spans="1:13" s="15" customFormat="1" ht="15">
      <c r="A20" s="346">
        <v>9</v>
      </c>
      <c r="B20" s="347" t="s">
        <v>894</v>
      </c>
      <c r="C20" s="369">
        <v>890.8667199999999</v>
      </c>
      <c r="D20" s="369">
        <v>11.578380000000152</v>
      </c>
      <c r="E20" s="370">
        <v>1098.743</v>
      </c>
      <c r="F20" s="370">
        <v>1098.32</v>
      </c>
      <c r="G20" s="370">
        <f t="shared" si="0"/>
        <v>12.001380000000154</v>
      </c>
      <c r="H20" s="371">
        <v>185.9309</v>
      </c>
      <c r="I20" s="372">
        <v>0</v>
      </c>
      <c r="J20" s="371">
        <v>249.039</v>
      </c>
      <c r="K20" s="372">
        <v>245.16</v>
      </c>
      <c r="L20" s="370">
        <f t="shared" si="1"/>
        <v>3.8789999999999907</v>
      </c>
      <c r="M20" s="411"/>
    </row>
    <row r="21" spans="1:13" s="15" customFormat="1" ht="15">
      <c r="A21" s="346">
        <v>10</v>
      </c>
      <c r="B21" s="347" t="s">
        <v>895</v>
      </c>
      <c r="C21" s="369">
        <v>1125.6458</v>
      </c>
      <c r="D21" s="369">
        <v>6.8034999999999854</v>
      </c>
      <c r="E21" s="370">
        <v>934.86</v>
      </c>
      <c r="F21" s="370">
        <v>937.17</v>
      </c>
      <c r="G21" s="370">
        <f t="shared" si="0"/>
        <v>4.49350000000004</v>
      </c>
      <c r="H21" s="371">
        <v>233.3187</v>
      </c>
      <c r="I21" s="372">
        <v>0</v>
      </c>
      <c r="J21" s="371">
        <v>200.73167999999998</v>
      </c>
      <c r="K21" s="372">
        <v>199.8014</v>
      </c>
      <c r="L21" s="370">
        <f t="shared" si="1"/>
        <v>0.930279999999982</v>
      </c>
      <c r="M21" s="411"/>
    </row>
    <row r="22" spans="1:13" s="15" customFormat="1" ht="15">
      <c r="A22" s="346">
        <v>11</v>
      </c>
      <c r="B22" s="347" t="s">
        <v>896</v>
      </c>
      <c r="C22" s="369">
        <v>803.5148999999998</v>
      </c>
      <c r="D22" s="369">
        <v>15.788000000000238</v>
      </c>
      <c r="E22" s="370">
        <v>1012.765</v>
      </c>
      <c r="F22" s="370">
        <v>1014.48</v>
      </c>
      <c r="G22" s="370">
        <f t="shared" si="0"/>
        <v>14.07300000000032</v>
      </c>
      <c r="H22" s="371">
        <v>168.80110000000002</v>
      </c>
      <c r="I22" s="372">
        <v>0</v>
      </c>
      <c r="J22" s="373">
        <v>217.45932</v>
      </c>
      <c r="K22" s="372">
        <v>209.5251</v>
      </c>
      <c r="L22" s="370">
        <f t="shared" si="1"/>
        <v>7.934219999999982</v>
      </c>
      <c r="M22" s="411"/>
    </row>
    <row r="23" spans="1:13" s="15" customFormat="1" ht="15">
      <c r="A23" s="346">
        <v>12</v>
      </c>
      <c r="B23" s="347" t="s">
        <v>897</v>
      </c>
      <c r="C23" s="369">
        <v>2115.0386000000003</v>
      </c>
      <c r="D23" s="369">
        <v>43.792999999999665</v>
      </c>
      <c r="E23" s="370">
        <v>1889.904</v>
      </c>
      <c r="F23" s="370">
        <v>1928.32</v>
      </c>
      <c r="G23" s="370">
        <f t="shared" si="0"/>
        <v>5.376999999999725</v>
      </c>
      <c r="H23" s="371">
        <v>444.7844</v>
      </c>
      <c r="I23" s="372">
        <v>0</v>
      </c>
      <c r="J23" s="371">
        <v>35.167</v>
      </c>
      <c r="K23" s="372">
        <v>34.32</v>
      </c>
      <c r="L23" s="370">
        <f t="shared" si="1"/>
        <v>0.8470000000000013</v>
      </c>
      <c r="M23" s="411"/>
    </row>
    <row r="24" spans="1:13" s="15" customFormat="1" ht="15">
      <c r="A24" s="346">
        <v>13</v>
      </c>
      <c r="B24" s="347" t="s">
        <v>898</v>
      </c>
      <c r="C24" s="369">
        <v>1099.2520000000002</v>
      </c>
      <c r="D24" s="369">
        <v>9.595899999999801</v>
      </c>
      <c r="E24" s="370">
        <v>877.8789999999999</v>
      </c>
      <c r="F24" s="370">
        <v>876.35</v>
      </c>
      <c r="G24" s="370">
        <f t="shared" si="0"/>
        <v>11.124899999999684</v>
      </c>
      <c r="H24" s="371">
        <v>228.45610000000002</v>
      </c>
      <c r="I24" s="372">
        <v>0</v>
      </c>
      <c r="J24" s="371">
        <v>173.77100000000002</v>
      </c>
      <c r="K24" s="372">
        <v>171.06</v>
      </c>
      <c r="L24" s="370">
        <f t="shared" si="1"/>
        <v>2.7110000000000127</v>
      </c>
      <c r="M24" s="411"/>
    </row>
    <row r="25" spans="1:13" s="15" customFormat="1" ht="15">
      <c r="A25" s="346">
        <v>14</v>
      </c>
      <c r="B25" s="347" t="s">
        <v>899</v>
      </c>
      <c r="C25" s="369">
        <v>789.4927</v>
      </c>
      <c r="D25" s="369">
        <v>0</v>
      </c>
      <c r="E25" s="370">
        <v>810.431</v>
      </c>
      <c r="F25" s="370">
        <v>802.32</v>
      </c>
      <c r="G25" s="370">
        <f t="shared" si="0"/>
        <v>8.11099999999999</v>
      </c>
      <c r="H25" s="371">
        <v>162.6593</v>
      </c>
      <c r="I25" s="372">
        <v>0</v>
      </c>
      <c r="J25" s="371">
        <v>127.723</v>
      </c>
      <c r="K25" s="372">
        <v>126.12</v>
      </c>
      <c r="L25" s="370">
        <f t="shared" si="1"/>
        <v>1.6029999999999944</v>
      </c>
      <c r="M25" s="411"/>
    </row>
    <row r="26" spans="1:13" s="15" customFormat="1" ht="15">
      <c r="A26" s="346">
        <v>15</v>
      </c>
      <c r="B26" s="347" t="s">
        <v>900</v>
      </c>
      <c r="C26" s="369">
        <v>325.3549594600001</v>
      </c>
      <c r="D26" s="369">
        <v>5.800940539999942</v>
      </c>
      <c r="E26" s="370">
        <v>256.1</v>
      </c>
      <c r="F26" s="370">
        <v>248.65</v>
      </c>
      <c r="G26" s="370">
        <f t="shared" si="0"/>
        <v>13.25094053999996</v>
      </c>
      <c r="H26" s="371">
        <v>68.2281</v>
      </c>
      <c r="I26" s="372">
        <v>0</v>
      </c>
      <c r="J26" s="371">
        <v>0</v>
      </c>
      <c r="K26" s="372">
        <v>0</v>
      </c>
      <c r="L26" s="370">
        <f t="shared" si="1"/>
        <v>0</v>
      </c>
      <c r="M26" s="411"/>
    </row>
    <row r="27" spans="1:13" s="15" customFormat="1" ht="15">
      <c r="A27" s="346">
        <v>16</v>
      </c>
      <c r="B27" s="347" t="s">
        <v>901</v>
      </c>
      <c r="C27" s="369">
        <v>1139.8332500000001</v>
      </c>
      <c r="D27" s="369">
        <v>15.640349999999899</v>
      </c>
      <c r="E27" s="370">
        <v>1085.7869999999998</v>
      </c>
      <c r="F27" s="370">
        <v>1089.32</v>
      </c>
      <c r="G27" s="370">
        <f t="shared" si="0"/>
        <v>12.10734999999977</v>
      </c>
      <c r="H27" s="371">
        <v>238.06240000000003</v>
      </c>
      <c r="I27" s="372">
        <v>0</v>
      </c>
      <c r="J27" s="371">
        <v>109.25</v>
      </c>
      <c r="K27" s="372">
        <v>108.2165</v>
      </c>
      <c r="L27" s="370">
        <f t="shared" si="1"/>
        <v>1.0335000000000036</v>
      </c>
      <c r="M27" s="411"/>
    </row>
    <row r="28" spans="1:13" s="15" customFormat="1" ht="15">
      <c r="A28" s="346">
        <v>17</v>
      </c>
      <c r="B28" s="347" t="s">
        <v>902</v>
      </c>
      <c r="C28" s="369">
        <v>818.0038999999999</v>
      </c>
      <c r="D28" s="369">
        <v>8.264000000000124</v>
      </c>
      <c r="E28" s="370">
        <v>703.9</v>
      </c>
      <c r="F28" s="370">
        <v>706.32</v>
      </c>
      <c r="G28" s="370">
        <f t="shared" si="0"/>
        <v>5.844000000000051</v>
      </c>
      <c r="H28" s="371">
        <v>170.23610000000002</v>
      </c>
      <c r="I28" s="372">
        <v>0</v>
      </c>
      <c r="J28" s="371">
        <v>142.5</v>
      </c>
      <c r="K28" s="372">
        <v>138.461</v>
      </c>
      <c r="L28" s="370">
        <f t="shared" si="1"/>
        <v>4.038999999999987</v>
      </c>
      <c r="M28" s="411"/>
    </row>
    <row r="29" spans="1:13" s="15" customFormat="1" ht="15">
      <c r="A29" s="348">
        <v>18</v>
      </c>
      <c r="B29" s="349" t="s">
        <v>903</v>
      </c>
      <c r="C29" s="369">
        <v>1307.6146</v>
      </c>
      <c r="D29" s="369">
        <v>4.073999999999842</v>
      </c>
      <c r="E29" s="370">
        <v>1202.492</v>
      </c>
      <c r="F29" s="370">
        <v>1205.64</v>
      </c>
      <c r="G29" s="370">
        <f t="shared" si="0"/>
        <v>0.9259999999997035</v>
      </c>
      <c r="H29" s="371">
        <v>270.2474</v>
      </c>
      <c r="I29" s="372">
        <v>0</v>
      </c>
      <c r="J29" s="371">
        <v>0</v>
      </c>
      <c r="K29" s="372">
        <v>0</v>
      </c>
      <c r="L29" s="370">
        <f t="shared" si="1"/>
        <v>0</v>
      </c>
      <c r="M29" s="411"/>
    </row>
    <row r="30" spans="1:13" s="15" customFormat="1" ht="15">
      <c r="A30" s="346">
        <v>19</v>
      </c>
      <c r="B30" s="347" t="s">
        <v>904</v>
      </c>
      <c r="C30" s="369">
        <v>725.7727000000001</v>
      </c>
      <c r="D30" s="369">
        <v>31.203399999999988</v>
      </c>
      <c r="E30" s="370">
        <v>684.325</v>
      </c>
      <c r="F30" s="370">
        <v>715.15</v>
      </c>
      <c r="G30" s="370">
        <f t="shared" si="0"/>
        <v>0.378400000000056</v>
      </c>
      <c r="H30" s="371">
        <v>155.9599</v>
      </c>
      <c r="I30" s="372">
        <v>0</v>
      </c>
      <c r="J30" s="371">
        <v>0</v>
      </c>
      <c r="K30" s="372">
        <v>0</v>
      </c>
      <c r="L30" s="370">
        <f t="shared" si="1"/>
        <v>0</v>
      </c>
      <c r="M30" s="411"/>
    </row>
    <row r="31" spans="1:13" s="15" customFormat="1" ht="15">
      <c r="A31" s="348">
        <v>20</v>
      </c>
      <c r="B31" s="349" t="s">
        <v>905</v>
      </c>
      <c r="C31" s="369">
        <v>1611.3074</v>
      </c>
      <c r="D31" s="369">
        <v>19.41800000000012</v>
      </c>
      <c r="E31" s="370">
        <v>1279.394</v>
      </c>
      <c r="F31" s="370">
        <v>1289.32</v>
      </c>
      <c r="G31" s="370">
        <f t="shared" si="0"/>
        <v>9.49200000000019</v>
      </c>
      <c r="H31" s="371">
        <v>335.97860000000003</v>
      </c>
      <c r="I31" s="372">
        <v>0</v>
      </c>
      <c r="J31" s="371">
        <v>160</v>
      </c>
      <c r="K31" s="372">
        <v>156.16</v>
      </c>
      <c r="L31" s="370">
        <f t="shared" si="1"/>
        <v>3.8400000000000034</v>
      </c>
      <c r="M31" s="411"/>
    </row>
    <row r="32" spans="1:13" s="15" customFormat="1" ht="15">
      <c r="A32" s="346">
        <v>21</v>
      </c>
      <c r="B32" s="347" t="s">
        <v>906</v>
      </c>
      <c r="C32" s="369">
        <v>569.9701</v>
      </c>
      <c r="D32" s="369">
        <v>13.080000000000041</v>
      </c>
      <c r="E32" s="370">
        <v>744.2711999999999</v>
      </c>
      <c r="F32" s="370">
        <v>747.79</v>
      </c>
      <c r="G32" s="370">
        <f t="shared" si="0"/>
        <v>9.561199999999985</v>
      </c>
      <c r="H32" s="371">
        <v>120.1259</v>
      </c>
      <c r="I32" s="372">
        <v>0</v>
      </c>
      <c r="J32" s="371">
        <v>30.751199999999997</v>
      </c>
      <c r="K32" s="372">
        <v>29.259999999999998</v>
      </c>
      <c r="L32" s="370">
        <f t="shared" si="1"/>
        <v>1.4911999999999992</v>
      </c>
      <c r="M32" s="411"/>
    </row>
    <row r="33" spans="1:14" s="15" customFormat="1" ht="15">
      <c r="A33" s="346">
        <v>22</v>
      </c>
      <c r="B33" s="347" t="s">
        <v>907</v>
      </c>
      <c r="C33" s="369">
        <v>818.4173999999999</v>
      </c>
      <c r="D33" s="369">
        <v>11.930000000000064</v>
      </c>
      <c r="E33" s="370">
        <v>806.2937999999999</v>
      </c>
      <c r="F33" s="370">
        <v>816.0699999999999</v>
      </c>
      <c r="G33" s="370">
        <f t="shared" si="0"/>
        <v>2.1538000000000466</v>
      </c>
      <c r="H33" s="371">
        <v>171.0766</v>
      </c>
      <c r="I33" s="372">
        <v>0</v>
      </c>
      <c r="J33" s="373">
        <v>33.3138</v>
      </c>
      <c r="K33" s="372">
        <v>32.31</v>
      </c>
      <c r="L33" s="370">
        <f t="shared" si="1"/>
        <v>1.0037999999999982</v>
      </c>
      <c r="M33" s="411"/>
      <c r="N33" s="411"/>
    </row>
    <row r="34" spans="1:14" s="15" customFormat="1" ht="15">
      <c r="A34" s="346">
        <v>23</v>
      </c>
      <c r="B34" s="347" t="s">
        <v>908</v>
      </c>
      <c r="C34" s="369">
        <v>1982.4913</v>
      </c>
      <c r="D34" s="369">
        <v>14.215000000000146</v>
      </c>
      <c r="E34" s="370">
        <v>1599.95</v>
      </c>
      <c r="F34" s="370">
        <v>1601.35</v>
      </c>
      <c r="G34" s="370">
        <f t="shared" si="0"/>
        <v>12.815000000000282</v>
      </c>
      <c r="H34" s="371">
        <v>411.3817</v>
      </c>
      <c r="I34" s="372">
        <v>0</v>
      </c>
      <c r="J34" s="371">
        <v>289.7</v>
      </c>
      <c r="K34" s="372">
        <v>289.46</v>
      </c>
      <c r="L34" s="370">
        <f t="shared" si="1"/>
        <v>0.2400000000000091</v>
      </c>
      <c r="M34" s="411"/>
      <c r="N34" s="411"/>
    </row>
    <row r="35" spans="1:13" s="15" customFormat="1" ht="15">
      <c r="A35" s="346">
        <v>24</v>
      </c>
      <c r="B35" s="347" t="s">
        <v>909</v>
      </c>
      <c r="C35" s="369">
        <v>1360.1235609999999</v>
      </c>
      <c r="D35" s="369">
        <v>19.94143900000006</v>
      </c>
      <c r="E35" s="370">
        <v>1128.871</v>
      </c>
      <c r="F35" s="370">
        <v>1129.43</v>
      </c>
      <c r="G35" s="370">
        <f t="shared" si="0"/>
        <v>19.382439000000204</v>
      </c>
      <c r="H35" s="371">
        <v>284.33500000000004</v>
      </c>
      <c r="I35" s="372">
        <v>0</v>
      </c>
      <c r="J35" s="371">
        <v>268.822</v>
      </c>
      <c r="K35" s="372">
        <v>267.43</v>
      </c>
      <c r="L35" s="370">
        <f t="shared" si="1"/>
        <v>1.391999999999996</v>
      </c>
      <c r="M35" s="411"/>
    </row>
    <row r="36" spans="1:13" s="15" customFormat="1" ht="15">
      <c r="A36" s="346">
        <v>25</v>
      </c>
      <c r="B36" s="347" t="s">
        <v>910</v>
      </c>
      <c r="C36" s="369">
        <v>2495.309333555055</v>
      </c>
      <c r="D36" s="369">
        <v>9.12556644494498</v>
      </c>
      <c r="E36" s="370">
        <v>2670.87408</v>
      </c>
      <c r="F36" s="370">
        <v>2674.2891340000006</v>
      </c>
      <c r="G36" s="370">
        <f t="shared" si="0"/>
        <v>5.71051244494447</v>
      </c>
      <c r="H36" s="371">
        <v>515.9891</v>
      </c>
      <c r="I36" s="372">
        <v>0</v>
      </c>
      <c r="J36" s="371">
        <v>615.0110400000001</v>
      </c>
      <c r="K36" s="372">
        <v>613.081</v>
      </c>
      <c r="L36" s="370">
        <f t="shared" si="1"/>
        <v>1.9300400000000764</v>
      </c>
      <c r="M36" s="411"/>
    </row>
    <row r="37" spans="1:14" s="15" customFormat="1" ht="15">
      <c r="A37" s="346">
        <v>26</v>
      </c>
      <c r="B37" s="347" t="s">
        <v>911</v>
      </c>
      <c r="C37" s="369">
        <v>3297.5794000000005</v>
      </c>
      <c r="D37" s="369">
        <v>21.859999999999673</v>
      </c>
      <c r="E37" s="370">
        <v>2893.44692</v>
      </c>
      <c r="F37" s="370">
        <v>2912.04</v>
      </c>
      <c r="G37" s="370">
        <f t="shared" si="0"/>
        <v>3.2669199999995726</v>
      </c>
      <c r="H37" s="371">
        <v>683.9046000000001</v>
      </c>
      <c r="I37" s="372">
        <v>0</v>
      </c>
      <c r="J37" s="373">
        <v>666.26196</v>
      </c>
      <c r="K37" s="372">
        <v>662.02</v>
      </c>
      <c r="L37" s="370">
        <f t="shared" si="1"/>
        <v>4.241960000000063</v>
      </c>
      <c r="M37" s="411"/>
      <c r="N37" s="411"/>
    </row>
    <row r="38" spans="1:14" s="15" customFormat="1" ht="15">
      <c r="A38" s="346">
        <v>27</v>
      </c>
      <c r="B38" s="347" t="s">
        <v>912</v>
      </c>
      <c r="C38" s="369">
        <v>2751.7421</v>
      </c>
      <c r="D38" s="369">
        <v>14.9350000000004</v>
      </c>
      <c r="E38" s="370">
        <v>2286.161</v>
      </c>
      <c r="F38" s="370">
        <v>2297.32</v>
      </c>
      <c r="G38" s="370">
        <f t="shared" si="0"/>
        <v>3.7760000000002947</v>
      </c>
      <c r="H38" s="371">
        <v>570.0189</v>
      </c>
      <c r="I38" s="372">
        <v>0</v>
      </c>
      <c r="J38" s="371">
        <v>503.46000000000004</v>
      </c>
      <c r="K38" s="372">
        <v>498.7016</v>
      </c>
      <c r="L38" s="370">
        <f t="shared" si="1"/>
        <v>4.7584000000000515</v>
      </c>
      <c r="M38" s="411"/>
      <c r="N38" s="411"/>
    </row>
    <row r="39" spans="1:13" s="15" customFormat="1" ht="15">
      <c r="A39" s="346">
        <v>28</v>
      </c>
      <c r="B39" s="347" t="s">
        <v>913</v>
      </c>
      <c r="C39" s="369">
        <v>3161.8988000000004</v>
      </c>
      <c r="D39" s="369">
        <v>0.8479999999999563</v>
      </c>
      <c r="E39" s="370">
        <v>3059.117</v>
      </c>
      <c r="F39" s="370">
        <v>3049.614565314</v>
      </c>
      <c r="G39" s="370">
        <f t="shared" si="0"/>
        <v>10.350434685999971</v>
      </c>
      <c r="H39" s="371">
        <v>651.6212</v>
      </c>
      <c r="I39" s="372">
        <v>0</v>
      </c>
      <c r="J39" s="371">
        <v>705.177</v>
      </c>
      <c r="K39" s="372">
        <v>703.461</v>
      </c>
      <c r="L39" s="370">
        <f t="shared" si="1"/>
        <v>1.7160000000000082</v>
      </c>
      <c r="M39" s="411"/>
    </row>
    <row r="40" spans="1:13" s="15" customFormat="1" ht="15">
      <c r="A40" s="346">
        <v>29</v>
      </c>
      <c r="B40" s="347" t="s">
        <v>914</v>
      </c>
      <c r="C40" s="369">
        <v>1856.7309000000002</v>
      </c>
      <c r="D40" s="369">
        <v>19.460999999999785</v>
      </c>
      <c r="E40" s="370">
        <v>1459.656</v>
      </c>
      <c r="F40" s="370">
        <v>1468.34</v>
      </c>
      <c r="G40" s="370">
        <f t="shared" si="0"/>
        <v>10.776999999999816</v>
      </c>
      <c r="H40" s="371">
        <v>386.5521</v>
      </c>
      <c r="I40" s="372">
        <v>0</v>
      </c>
      <c r="J40" s="371">
        <v>335.423</v>
      </c>
      <c r="K40" s="372">
        <v>331.76</v>
      </c>
      <c r="L40" s="370">
        <f t="shared" si="1"/>
        <v>3.663000000000011</v>
      </c>
      <c r="M40" s="411"/>
    </row>
    <row r="41" spans="1:13" s="15" customFormat="1" ht="15">
      <c r="A41" s="346">
        <v>30</v>
      </c>
      <c r="B41" s="347" t="s">
        <v>915</v>
      </c>
      <c r="C41" s="369">
        <v>2626.2218000000003</v>
      </c>
      <c r="D41" s="369">
        <v>18.129999999999654</v>
      </c>
      <c r="E41" s="370">
        <v>1983.871</v>
      </c>
      <c r="F41" s="370">
        <v>1998.43</v>
      </c>
      <c r="G41" s="370">
        <f t="shared" si="0"/>
        <v>3.5709999999996853</v>
      </c>
      <c r="H41" s="371">
        <v>544.8162</v>
      </c>
      <c r="I41" s="372">
        <v>0</v>
      </c>
      <c r="J41" s="371">
        <v>0</v>
      </c>
      <c r="K41" s="372">
        <v>0</v>
      </c>
      <c r="L41" s="370">
        <f t="shared" si="1"/>
        <v>0</v>
      </c>
      <c r="M41" s="411"/>
    </row>
    <row r="42" spans="1:13" s="15" customFormat="1" ht="15">
      <c r="A42" s="346">
        <v>31</v>
      </c>
      <c r="B42" s="347" t="s">
        <v>916</v>
      </c>
      <c r="C42" s="369">
        <v>3272.2329</v>
      </c>
      <c r="D42" s="369">
        <v>8.700000000000273</v>
      </c>
      <c r="E42" s="370">
        <v>2826.079</v>
      </c>
      <c r="F42" s="370">
        <v>2832.708632</v>
      </c>
      <c r="G42" s="370">
        <f t="shared" si="0"/>
        <v>2.070368000000599</v>
      </c>
      <c r="H42" s="371">
        <v>675.9711</v>
      </c>
      <c r="I42" s="372">
        <v>0</v>
      </c>
      <c r="J42" s="371">
        <v>575.6</v>
      </c>
      <c r="K42" s="372">
        <v>574.461</v>
      </c>
      <c r="L42" s="370">
        <f t="shared" si="1"/>
        <v>1.13900000000001</v>
      </c>
      <c r="M42" s="411"/>
    </row>
    <row r="43" spans="1:13" s="15" customFormat="1" ht="15">
      <c r="A43" s="346">
        <v>32</v>
      </c>
      <c r="B43" s="347" t="s">
        <v>917</v>
      </c>
      <c r="C43" s="369">
        <v>1781.6679</v>
      </c>
      <c r="D43" s="369">
        <v>15.322000000000116</v>
      </c>
      <c r="E43" s="370">
        <v>1403.643</v>
      </c>
      <c r="F43" s="370">
        <v>1415.89</v>
      </c>
      <c r="G43" s="370">
        <f t="shared" si="0"/>
        <v>3.0750000000000455</v>
      </c>
      <c r="H43" s="371">
        <v>370.2341</v>
      </c>
      <c r="I43" s="372">
        <v>0</v>
      </c>
      <c r="J43" s="371">
        <v>311.577</v>
      </c>
      <c r="K43" s="372">
        <v>308.431</v>
      </c>
      <c r="L43" s="370">
        <f t="shared" si="1"/>
        <v>3.146000000000015</v>
      </c>
      <c r="M43" s="411"/>
    </row>
    <row r="44" spans="1:13" s="15" customFormat="1" ht="15">
      <c r="A44" s="346">
        <v>33</v>
      </c>
      <c r="B44" s="347" t="s">
        <v>918</v>
      </c>
      <c r="C44" s="369">
        <v>2848.9479</v>
      </c>
      <c r="D44" s="369">
        <v>0.35399999999981446</v>
      </c>
      <c r="E44" s="370">
        <v>2570.077</v>
      </c>
      <c r="F44" s="370">
        <v>2564.73</v>
      </c>
      <c r="G44" s="370">
        <f t="shared" si="0"/>
        <v>5.701000000000022</v>
      </c>
      <c r="H44" s="371">
        <v>587.0421</v>
      </c>
      <c r="I44" s="372">
        <v>0</v>
      </c>
      <c r="J44" s="371">
        <v>537.8</v>
      </c>
      <c r="K44" s="372">
        <v>531.4316</v>
      </c>
      <c r="L44" s="370">
        <f t="shared" si="1"/>
        <v>6.368399999999951</v>
      </c>
      <c r="M44" s="411"/>
    </row>
    <row r="45" spans="1:13" s="15" customFormat="1" ht="15">
      <c r="A45" s="346">
        <v>34</v>
      </c>
      <c r="B45" s="347" t="s">
        <v>919</v>
      </c>
      <c r="C45" s="369">
        <v>1865.1459999999997</v>
      </c>
      <c r="D45" s="369">
        <v>11.074000000000296</v>
      </c>
      <c r="E45" s="370">
        <v>1343.312</v>
      </c>
      <c r="F45" s="370">
        <v>1349.43</v>
      </c>
      <c r="G45" s="370">
        <f t="shared" si="0"/>
        <v>4.956000000000131</v>
      </c>
      <c r="H45" s="371">
        <v>386.55620000000005</v>
      </c>
      <c r="I45" s="372">
        <v>0</v>
      </c>
      <c r="J45" s="371">
        <v>0</v>
      </c>
      <c r="K45" s="372">
        <v>0</v>
      </c>
      <c r="L45" s="370">
        <f t="shared" si="1"/>
        <v>0</v>
      </c>
      <c r="M45" s="411"/>
    </row>
    <row r="46" spans="1:13" s="15" customFormat="1" ht="12.75">
      <c r="A46" s="3" t="s">
        <v>19</v>
      </c>
      <c r="B46" s="30"/>
      <c r="C46" s="413">
        <v>53426.49243977506</v>
      </c>
      <c r="D46" s="412">
        <f aca="true" t="shared" si="2" ref="D46:L46">SUM(D12:D45)</f>
        <v>477.06366022494524</v>
      </c>
      <c r="E46" s="412">
        <f t="shared" si="2"/>
        <v>48027.07999999999</v>
      </c>
      <c r="F46" s="412">
        <f t="shared" si="2"/>
        <v>48275.585941314</v>
      </c>
      <c r="G46" s="360">
        <f t="shared" si="2"/>
        <v>228.55771891094523</v>
      </c>
      <c r="H46" s="413">
        <f t="shared" si="2"/>
        <v>11105.756100000002</v>
      </c>
      <c r="I46" s="360">
        <f t="shared" si="2"/>
        <v>0</v>
      </c>
      <c r="J46" s="360">
        <f t="shared" si="2"/>
        <v>7801.258</v>
      </c>
      <c r="K46" s="360">
        <f t="shared" si="2"/>
        <v>7726.262800000001</v>
      </c>
      <c r="L46" s="360">
        <f t="shared" si="2"/>
        <v>74.99520000000018</v>
      </c>
      <c r="M46" s="411"/>
    </row>
    <row r="47" spans="1:12" ht="12.75">
      <c r="A47" s="21" t="s">
        <v>664</v>
      </c>
      <c r="B47" s="22"/>
      <c r="C47" s="22"/>
      <c r="D47" s="22"/>
      <c r="E47" s="22"/>
      <c r="F47" s="22"/>
      <c r="G47" s="5"/>
      <c r="H47" s="22"/>
      <c r="I47" s="15"/>
      <c r="J47" s="22"/>
      <c r="K47" s="22"/>
      <c r="L47" s="22"/>
    </row>
    <row r="48" spans="1:12" ht="15.75" customHeight="1">
      <c r="A48" s="15"/>
      <c r="B48" s="15"/>
      <c r="C48" s="15"/>
      <c r="D48" s="15"/>
      <c r="E48" s="15"/>
      <c r="F48" s="15"/>
      <c r="G48" s="15"/>
      <c r="H48" s="15"/>
      <c r="I48" s="124"/>
      <c r="J48" s="15"/>
      <c r="K48" s="15"/>
      <c r="L48" s="15"/>
    </row>
    <row r="49" spans="1:10" ht="15.75" customHeight="1">
      <c r="A49" s="15" t="s">
        <v>12</v>
      </c>
      <c r="B49" s="15"/>
      <c r="C49" s="368"/>
      <c r="D49" s="15"/>
      <c r="E49" s="15"/>
      <c r="F49" s="15"/>
      <c r="G49" s="15"/>
      <c r="H49" s="695" t="s">
        <v>13</v>
      </c>
      <c r="I49" s="695"/>
      <c r="J49" s="695"/>
    </row>
    <row r="50" spans="2:10" ht="12.75" customHeight="1">
      <c r="B50" s="86"/>
      <c r="C50" s="86"/>
      <c r="D50" s="86"/>
      <c r="E50" s="86"/>
      <c r="F50" s="86"/>
      <c r="G50" s="86"/>
      <c r="H50" s="695" t="s">
        <v>14</v>
      </c>
      <c r="I50" s="695"/>
      <c r="J50" s="695"/>
    </row>
    <row r="51" spans="2:10" ht="12.75" customHeight="1">
      <c r="B51" s="86"/>
      <c r="C51" s="86"/>
      <c r="D51" s="86"/>
      <c r="E51" s="86"/>
      <c r="F51" s="86"/>
      <c r="G51" s="86"/>
      <c r="H51" s="695" t="s">
        <v>20</v>
      </c>
      <c r="I51" s="695"/>
      <c r="J51" s="695"/>
    </row>
    <row r="52" spans="1:10" ht="12.75">
      <c r="A52" s="15"/>
      <c r="B52" s="15"/>
      <c r="C52" s="15"/>
      <c r="E52" s="15"/>
      <c r="H52" s="667" t="s">
        <v>85</v>
      </c>
      <c r="I52" s="667"/>
      <c r="J52" s="667"/>
    </row>
    <row r="53" spans="1:9" ht="12.75">
      <c r="A53" s="15"/>
      <c r="I53" s="128"/>
    </row>
    <row r="54" spans="1:12" ht="12.75">
      <c r="A54" s="128"/>
      <c r="B54" s="128"/>
      <c r="C54" s="128"/>
      <c r="D54" s="128"/>
      <c r="E54" s="128"/>
      <c r="F54" s="128"/>
      <c r="G54" s="128"/>
      <c r="H54" s="128"/>
      <c r="J54" s="128"/>
      <c r="K54" s="128"/>
      <c r="L54" s="128"/>
    </row>
  </sheetData>
  <sheetProtection/>
  <mergeCells count="14">
    <mergeCell ref="A2:L2"/>
    <mergeCell ref="A3:L3"/>
    <mergeCell ref="A5:L5"/>
    <mergeCell ref="A7:B7"/>
    <mergeCell ref="F7:L7"/>
    <mergeCell ref="I8:L8"/>
    <mergeCell ref="H51:J51"/>
    <mergeCell ref="H52:J52"/>
    <mergeCell ref="A9:A10"/>
    <mergeCell ref="B9:B10"/>
    <mergeCell ref="C9:G9"/>
    <mergeCell ref="H9:L9"/>
    <mergeCell ref="H49:J49"/>
    <mergeCell ref="H50:J5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9" r:id="rId1"/>
  <rowBreaks count="1" manualBreakCount="1">
    <brk id="5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G68"/>
  <sheetViews>
    <sheetView view="pageBreakPreview" zoomScale="120" zoomScaleSheetLayoutView="120" zoomScalePageLayoutView="0" workbookViewId="0" topLeftCell="A4">
      <selection activeCell="C31" sqref="C31"/>
    </sheetView>
  </sheetViews>
  <sheetFormatPr defaultColWidth="9.140625" defaultRowHeight="12.75"/>
  <cols>
    <col min="1" max="1" width="8.7109375" style="0" customWidth="1"/>
    <col min="2" max="2" width="11.7109375" style="0" customWidth="1"/>
    <col min="3" max="3" width="114.57421875" style="0" customWidth="1"/>
  </cols>
  <sheetData>
    <row r="1" spans="1:7" ht="21.75" customHeight="1">
      <c r="A1" s="637" t="s">
        <v>556</v>
      </c>
      <c r="B1" s="637"/>
      <c r="C1" s="637"/>
      <c r="D1" s="637"/>
      <c r="E1" s="296"/>
      <c r="F1" s="296"/>
      <c r="G1" s="296"/>
    </row>
    <row r="2" spans="1:3" ht="12.75">
      <c r="A2" s="3" t="s">
        <v>75</v>
      </c>
      <c r="B2" s="3" t="s">
        <v>557</v>
      </c>
      <c r="C2" s="3" t="s">
        <v>558</v>
      </c>
    </row>
    <row r="3" spans="1:3" ht="12.75">
      <c r="A3" s="8">
        <v>1</v>
      </c>
      <c r="B3" s="297" t="s">
        <v>559</v>
      </c>
      <c r="C3" s="297" t="s">
        <v>718</v>
      </c>
    </row>
    <row r="4" spans="1:3" ht="12.75">
      <c r="A4" s="8">
        <v>2</v>
      </c>
      <c r="B4" s="297" t="s">
        <v>560</v>
      </c>
      <c r="C4" s="297" t="s">
        <v>719</v>
      </c>
    </row>
    <row r="5" spans="1:3" ht="12.75">
      <c r="A5" s="8">
        <v>3</v>
      </c>
      <c r="B5" s="297" t="s">
        <v>561</v>
      </c>
      <c r="C5" s="297" t="s">
        <v>843</v>
      </c>
    </row>
    <row r="6" spans="1:3" ht="12.75">
      <c r="A6" s="8">
        <v>4</v>
      </c>
      <c r="B6" s="297" t="s">
        <v>562</v>
      </c>
      <c r="C6" s="297" t="s">
        <v>720</v>
      </c>
    </row>
    <row r="7" spans="1:3" ht="12.75">
      <c r="A7" s="8">
        <v>5</v>
      </c>
      <c r="B7" s="297" t="s">
        <v>563</v>
      </c>
      <c r="C7" s="297" t="s">
        <v>721</v>
      </c>
    </row>
    <row r="8" spans="1:3" ht="12.75">
      <c r="A8" s="8">
        <v>6</v>
      </c>
      <c r="B8" s="297" t="s">
        <v>564</v>
      </c>
      <c r="C8" s="297" t="s">
        <v>722</v>
      </c>
    </row>
    <row r="9" spans="1:3" ht="12.75">
      <c r="A9" s="8">
        <v>7</v>
      </c>
      <c r="B9" s="297" t="s">
        <v>565</v>
      </c>
      <c r="C9" s="297" t="s">
        <v>723</v>
      </c>
    </row>
    <row r="10" spans="1:3" ht="12.75">
      <c r="A10" s="8">
        <v>8</v>
      </c>
      <c r="B10" s="297" t="s">
        <v>566</v>
      </c>
      <c r="C10" s="297" t="s">
        <v>724</v>
      </c>
    </row>
    <row r="11" spans="1:3" ht="12.75">
      <c r="A11" s="8">
        <v>9</v>
      </c>
      <c r="B11" s="297" t="s">
        <v>567</v>
      </c>
      <c r="C11" s="297" t="s">
        <v>846</v>
      </c>
    </row>
    <row r="12" spans="1:3" ht="12.75">
      <c r="A12" s="8">
        <v>10</v>
      </c>
      <c r="B12" s="297" t="s">
        <v>687</v>
      </c>
      <c r="C12" s="297" t="s">
        <v>688</v>
      </c>
    </row>
    <row r="13" spans="1:3" ht="12.75">
      <c r="A13" s="8">
        <v>11</v>
      </c>
      <c r="B13" s="297" t="s">
        <v>568</v>
      </c>
      <c r="C13" s="297" t="s">
        <v>725</v>
      </c>
    </row>
    <row r="14" spans="1:3" ht="12.75">
      <c r="A14" s="8">
        <v>12</v>
      </c>
      <c r="B14" s="297" t="s">
        <v>569</v>
      </c>
      <c r="C14" s="297" t="s">
        <v>726</v>
      </c>
    </row>
    <row r="15" spans="1:3" ht="12.75">
      <c r="A15" s="8">
        <v>13</v>
      </c>
      <c r="B15" s="297" t="s">
        <v>570</v>
      </c>
      <c r="C15" s="297" t="s">
        <v>727</v>
      </c>
    </row>
    <row r="16" spans="1:3" ht="12.75">
      <c r="A16" s="8">
        <v>14</v>
      </c>
      <c r="B16" s="297" t="s">
        <v>571</v>
      </c>
      <c r="C16" s="297" t="s">
        <v>728</v>
      </c>
    </row>
    <row r="17" spans="1:3" ht="12.75">
      <c r="A17" s="8">
        <v>15</v>
      </c>
      <c r="B17" s="297" t="s">
        <v>572</v>
      </c>
      <c r="C17" s="297" t="s">
        <v>729</v>
      </c>
    </row>
    <row r="18" spans="1:3" ht="12.75">
      <c r="A18" s="8">
        <v>16</v>
      </c>
      <c r="B18" s="297" t="s">
        <v>573</v>
      </c>
      <c r="C18" s="297" t="s">
        <v>730</v>
      </c>
    </row>
    <row r="19" spans="1:3" ht="12.75">
      <c r="A19" s="8">
        <v>17</v>
      </c>
      <c r="B19" s="297" t="s">
        <v>574</v>
      </c>
      <c r="C19" s="297" t="s">
        <v>731</v>
      </c>
    </row>
    <row r="20" spans="1:3" ht="12.75">
      <c r="A20" s="8">
        <v>18</v>
      </c>
      <c r="B20" s="297" t="s">
        <v>575</v>
      </c>
      <c r="C20" s="297" t="s">
        <v>732</v>
      </c>
    </row>
    <row r="21" spans="1:3" ht="12.75">
      <c r="A21" s="8">
        <v>19</v>
      </c>
      <c r="B21" s="297" t="s">
        <v>576</v>
      </c>
      <c r="C21" s="297" t="s">
        <v>733</v>
      </c>
    </row>
    <row r="22" spans="1:3" ht="12.75">
      <c r="A22" s="8">
        <v>20</v>
      </c>
      <c r="B22" s="297" t="s">
        <v>577</v>
      </c>
      <c r="C22" s="297" t="s">
        <v>734</v>
      </c>
    </row>
    <row r="23" spans="1:3" ht="12.75">
      <c r="A23" s="8">
        <v>21</v>
      </c>
      <c r="B23" s="297" t="s">
        <v>578</v>
      </c>
      <c r="C23" s="297" t="s">
        <v>847</v>
      </c>
    </row>
    <row r="24" spans="1:3" ht="12.75">
      <c r="A24" s="8">
        <v>22</v>
      </c>
      <c r="B24" s="297" t="s">
        <v>579</v>
      </c>
      <c r="C24" s="297" t="s">
        <v>859</v>
      </c>
    </row>
    <row r="25" spans="1:3" ht="12.75">
      <c r="A25" s="8">
        <v>23</v>
      </c>
      <c r="B25" s="297" t="s">
        <v>580</v>
      </c>
      <c r="C25" s="297" t="s">
        <v>860</v>
      </c>
    </row>
    <row r="26" spans="1:3" ht="12.75">
      <c r="A26" s="8">
        <v>24</v>
      </c>
      <c r="B26" s="297" t="s">
        <v>581</v>
      </c>
      <c r="C26" s="297" t="s">
        <v>735</v>
      </c>
    </row>
    <row r="27" spans="1:3" ht="12.75">
      <c r="A27" s="8">
        <v>25</v>
      </c>
      <c r="B27" s="297" t="s">
        <v>582</v>
      </c>
      <c r="C27" s="297" t="s">
        <v>736</v>
      </c>
    </row>
    <row r="28" spans="1:3" ht="12.75">
      <c r="A28" s="8">
        <v>26</v>
      </c>
      <c r="B28" s="297" t="s">
        <v>583</v>
      </c>
      <c r="C28" s="297" t="s">
        <v>737</v>
      </c>
    </row>
    <row r="29" spans="1:3" ht="12.75">
      <c r="A29" s="8">
        <v>27</v>
      </c>
      <c r="B29" s="297" t="s">
        <v>584</v>
      </c>
      <c r="C29" s="297" t="s">
        <v>585</v>
      </c>
    </row>
    <row r="30" spans="1:3" ht="12.75">
      <c r="A30" s="8">
        <v>28</v>
      </c>
      <c r="B30" s="297" t="s">
        <v>586</v>
      </c>
      <c r="C30" s="297" t="s">
        <v>587</v>
      </c>
    </row>
    <row r="31" spans="1:3" ht="12.75">
      <c r="A31" s="8">
        <v>29</v>
      </c>
      <c r="B31" s="297" t="s">
        <v>588</v>
      </c>
      <c r="C31" s="297" t="s">
        <v>589</v>
      </c>
    </row>
    <row r="32" spans="1:3" ht="12.75">
      <c r="A32" s="8">
        <v>30</v>
      </c>
      <c r="B32" s="297" t="s">
        <v>686</v>
      </c>
      <c r="C32" s="297" t="s">
        <v>685</v>
      </c>
    </row>
    <row r="33" spans="1:3" ht="12.75">
      <c r="A33" s="8">
        <v>31</v>
      </c>
      <c r="B33" s="341" t="s">
        <v>883</v>
      </c>
      <c r="C33" s="341" t="s">
        <v>884</v>
      </c>
    </row>
    <row r="34" spans="1:3" ht="12.75">
      <c r="A34" s="8">
        <v>32</v>
      </c>
      <c r="B34" s="297" t="s">
        <v>590</v>
      </c>
      <c r="C34" s="297" t="s">
        <v>591</v>
      </c>
    </row>
    <row r="35" spans="1:3" ht="12.75">
      <c r="A35" s="8">
        <v>33</v>
      </c>
      <c r="B35" s="297" t="s">
        <v>592</v>
      </c>
      <c r="C35" s="297" t="s">
        <v>591</v>
      </c>
    </row>
    <row r="36" spans="1:3" ht="12.75">
      <c r="A36" s="8">
        <v>34</v>
      </c>
      <c r="B36" s="297" t="s">
        <v>593</v>
      </c>
      <c r="C36" s="297" t="s">
        <v>594</v>
      </c>
    </row>
    <row r="37" spans="1:3" ht="12.75">
      <c r="A37" s="8">
        <v>35</v>
      </c>
      <c r="B37" s="297" t="s">
        <v>595</v>
      </c>
      <c r="C37" s="297" t="s">
        <v>596</v>
      </c>
    </row>
    <row r="38" spans="1:3" ht="12.75">
      <c r="A38" s="8">
        <v>36</v>
      </c>
      <c r="B38" s="297" t="s">
        <v>597</v>
      </c>
      <c r="C38" s="297" t="s">
        <v>598</v>
      </c>
    </row>
    <row r="39" spans="1:3" ht="12.75">
      <c r="A39" s="8">
        <v>37</v>
      </c>
      <c r="B39" s="297" t="s">
        <v>599</v>
      </c>
      <c r="C39" s="297" t="s">
        <v>600</v>
      </c>
    </row>
    <row r="40" spans="1:3" ht="12.75">
      <c r="A40" s="8">
        <v>38</v>
      </c>
      <c r="B40" s="297" t="s">
        <v>601</v>
      </c>
      <c r="C40" s="297" t="s">
        <v>602</v>
      </c>
    </row>
    <row r="41" spans="1:3" ht="12.75">
      <c r="A41" s="8">
        <v>39</v>
      </c>
      <c r="B41" s="297" t="s">
        <v>603</v>
      </c>
      <c r="C41" s="297" t="s">
        <v>604</v>
      </c>
    </row>
    <row r="42" spans="1:3" ht="12.75">
      <c r="A42" s="8">
        <v>40</v>
      </c>
      <c r="B42" s="297" t="s">
        <v>605</v>
      </c>
      <c r="C42" s="297" t="s">
        <v>606</v>
      </c>
    </row>
    <row r="43" spans="1:3" ht="12.75">
      <c r="A43" s="8">
        <v>41</v>
      </c>
      <c r="B43" s="297" t="s">
        <v>607</v>
      </c>
      <c r="C43" s="297" t="s">
        <v>738</v>
      </c>
    </row>
    <row r="44" spans="1:3" ht="12.75">
      <c r="A44" s="8">
        <v>42</v>
      </c>
      <c r="B44" s="297" t="s">
        <v>608</v>
      </c>
      <c r="C44" s="297" t="s">
        <v>609</v>
      </c>
    </row>
    <row r="45" spans="1:3" ht="12.75">
      <c r="A45" s="8">
        <v>43</v>
      </c>
      <c r="B45" s="297" t="s">
        <v>610</v>
      </c>
      <c r="C45" s="297" t="s">
        <v>611</v>
      </c>
    </row>
    <row r="46" spans="1:3" ht="12.75">
      <c r="A46" s="8">
        <v>44</v>
      </c>
      <c r="B46" s="297" t="s">
        <v>612</v>
      </c>
      <c r="C46" s="297" t="s">
        <v>613</v>
      </c>
    </row>
    <row r="47" spans="1:3" ht="12.75">
      <c r="A47" s="8">
        <v>45</v>
      </c>
      <c r="B47" s="297" t="s">
        <v>614</v>
      </c>
      <c r="C47" s="297" t="s">
        <v>615</v>
      </c>
    </row>
    <row r="48" spans="1:3" ht="12.75">
      <c r="A48" s="8">
        <v>46</v>
      </c>
      <c r="B48" s="297" t="s">
        <v>616</v>
      </c>
      <c r="C48" s="297" t="s">
        <v>617</v>
      </c>
    </row>
    <row r="49" spans="1:3" ht="12.75">
      <c r="A49" s="8">
        <v>47</v>
      </c>
      <c r="B49" s="297" t="s">
        <v>618</v>
      </c>
      <c r="C49" s="297" t="s">
        <v>739</v>
      </c>
    </row>
    <row r="50" spans="1:3" ht="12.75">
      <c r="A50" s="8">
        <v>48</v>
      </c>
      <c r="B50" s="297" t="s">
        <v>619</v>
      </c>
      <c r="C50" s="297" t="s">
        <v>740</v>
      </c>
    </row>
    <row r="51" spans="1:3" ht="12.75">
      <c r="A51" s="8">
        <v>49</v>
      </c>
      <c r="B51" s="297" t="s">
        <v>620</v>
      </c>
      <c r="C51" s="297" t="s">
        <v>621</v>
      </c>
    </row>
    <row r="52" spans="1:3" ht="12.75">
      <c r="A52" s="8">
        <v>50</v>
      </c>
      <c r="B52" s="297" t="s">
        <v>622</v>
      </c>
      <c r="C52" s="297" t="s">
        <v>623</v>
      </c>
    </row>
    <row r="53" spans="1:3" ht="12.75">
      <c r="A53" s="8">
        <v>51</v>
      </c>
      <c r="B53" s="297" t="s">
        <v>624</v>
      </c>
      <c r="C53" s="297" t="s">
        <v>693</v>
      </c>
    </row>
    <row r="54" spans="1:3" ht="12.75">
      <c r="A54" s="8">
        <v>52</v>
      </c>
      <c r="B54" s="297" t="s">
        <v>625</v>
      </c>
      <c r="C54" s="297" t="s">
        <v>694</v>
      </c>
    </row>
    <row r="55" spans="1:3" ht="12.75">
      <c r="A55" s="8">
        <v>53</v>
      </c>
      <c r="B55" s="297" t="s">
        <v>626</v>
      </c>
      <c r="C55" s="297" t="s">
        <v>695</v>
      </c>
    </row>
    <row r="56" spans="1:3" ht="12.75">
      <c r="A56" s="8">
        <v>54</v>
      </c>
      <c r="B56" s="297" t="s">
        <v>627</v>
      </c>
      <c r="C56" s="297" t="s">
        <v>696</v>
      </c>
    </row>
    <row r="57" spans="1:3" ht="12.75">
      <c r="A57" s="8">
        <v>55</v>
      </c>
      <c r="B57" s="297" t="s">
        <v>628</v>
      </c>
      <c r="C57" s="297" t="s">
        <v>697</v>
      </c>
    </row>
    <row r="58" spans="1:3" ht="12.75">
      <c r="A58" s="8">
        <v>56</v>
      </c>
      <c r="B58" s="297" t="s">
        <v>629</v>
      </c>
      <c r="C58" s="297" t="s">
        <v>698</v>
      </c>
    </row>
    <row r="59" spans="1:3" ht="12.75">
      <c r="A59" s="8">
        <v>57</v>
      </c>
      <c r="B59" s="297" t="s">
        <v>630</v>
      </c>
      <c r="C59" s="297" t="s">
        <v>699</v>
      </c>
    </row>
    <row r="60" spans="1:3" ht="12.75">
      <c r="A60" s="8">
        <v>58</v>
      </c>
      <c r="B60" s="297" t="s">
        <v>631</v>
      </c>
      <c r="C60" s="297" t="s">
        <v>700</v>
      </c>
    </row>
    <row r="61" spans="1:3" ht="12.75">
      <c r="A61" s="8">
        <v>59</v>
      </c>
      <c r="B61" s="297" t="s">
        <v>632</v>
      </c>
      <c r="C61" s="297" t="s">
        <v>701</v>
      </c>
    </row>
    <row r="62" spans="1:3" ht="12.75">
      <c r="A62" s="8">
        <v>60</v>
      </c>
      <c r="B62" s="297" t="s">
        <v>832</v>
      </c>
      <c r="C62" s="297" t="s">
        <v>839</v>
      </c>
    </row>
    <row r="63" spans="1:3" ht="12.75">
      <c r="A63" s="8">
        <v>61</v>
      </c>
      <c r="B63" s="297" t="s">
        <v>633</v>
      </c>
      <c r="C63" s="297" t="s">
        <v>841</v>
      </c>
    </row>
    <row r="64" spans="1:3" ht="12.75">
      <c r="A64" s="8">
        <v>62</v>
      </c>
      <c r="B64" s="323" t="s">
        <v>840</v>
      </c>
      <c r="C64" s="297" t="s">
        <v>833</v>
      </c>
    </row>
    <row r="65" spans="1:3" ht="12.75">
      <c r="A65" s="8">
        <v>63</v>
      </c>
      <c r="B65" s="297" t="s">
        <v>634</v>
      </c>
      <c r="C65" s="297" t="s">
        <v>702</v>
      </c>
    </row>
    <row r="66" spans="1:3" ht="12.75">
      <c r="A66" s="8">
        <v>64</v>
      </c>
      <c r="B66" s="297" t="s">
        <v>635</v>
      </c>
      <c r="C66" s="297" t="s">
        <v>703</v>
      </c>
    </row>
    <row r="67" spans="1:3" ht="12.75">
      <c r="A67" s="8">
        <v>65</v>
      </c>
      <c r="B67" s="316" t="s">
        <v>689</v>
      </c>
      <c r="C67" s="316" t="s">
        <v>741</v>
      </c>
    </row>
    <row r="68" spans="1:3" ht="12.75">
      <c r="A68" s="8">
        <v>66</v>
      </c>
      <c r="B68" s="316" t="s">
        <v>690</v>
      </c>
      <c r="C68" s="316" t="s">
        <v>729</v>
      </c>
    </row>
  </sheetData>
  <sheetProtection/>
  <mergeCells count="1">
    <mergeCell ref="A1:D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0" r:id="rId1"/>
</worksheet>
</file>

<file path=xl/worksheets/sheet20.xml><?xml version="1.0" encoding="utf-8"?>
<worksheet xmlns="http://schemas.openxmlformats.org/spreadsheetml/2006/main" xmlns:r="http://schemas.openxmlformats.org/officeDocument/2006/relationships">
  <sheetPr>
    <pageSetUpPr fitToPage="1"/>
  </sheetPr>
  <dimension ref="A1:N54"/>
  <sheetViews>
    <sheetView zoomScaleSheetLayoutView="90" zoomScalePageLayoutView="0" workbookViewId="0" topLeftCell="A1">
      <pane xSplit="2" ySplit="11" topLeftCell="C41" activePane="bottomRight" state="frozen"/>
      <selection pane="topLeft" activeCell="A1" sqref="A1"/>
      <selection pane="topRight" activeCell="C1" sqref="C1"/>
      <selection pane="bottomLeft" activeCell="A12" sqref="A12"/>
      <selection pane="bottomRight" activeCell="H12" sqref="H12:H46"/>
    </sheetView>
  </sheetViews>
  <sheetFormatPr defaultColWidth="9.140625" defaultRowHeight="12.75"/>
  <cols>
    <col min="1" max="1" width="6.7109375" style="16" customWidth="1"/>
    <col min="2" max="2" width="26.28125" style="16" customWidth="1"/>
    <col min="3" max="3" width="12.00390625" style="16" customWidth="1"/>
    <col min="4" max="4" width="10.421875" style="16" customWidth="1"/>
    <col min="5" max="5" width="10.140625" style="16" customWidth="1"/>
    <col min="6" max="6" width="13.00390625" style="16" customWidth="1"/>
    <col min="7" max="7" width="15.140625" style="16" customWidth="1"/>
    <col min="8" max="8" width="12.421875" style="16" customWidth="1"/>
    <col min="9" max="9" width="12.140625" style="16" customWidth="1"/>
    <col min="10" max="10" width="11.7109375" style="16" customWidth="1"/>
    <col min="11" max="11" width="12.00390625" style="16" customWidth="1"/>
    <col min="12" max="12" width="14.140625" style="16" customWidth="1"/>
    <col min="13" max="13" width="9.57421875" style="16" bestFit="1" customWidth="1"/>
    <col min="14" max="16384" width="9.140625" style="16" customWidth="1"/>
  </cols>
  <sheetData>
    <row r="1" spans="4:12" ht="12.75">
      <c r="D1" s="36"/>
      <c r="E1" s="36"/>
      <c r="F1" s="36"/>
      <c r="G1" s="36"/>
      <c r="H1" s="36"/>
      <c r="I1" s="36"/>
      <c r="J1" s="36"/>
      <c r="K1" s="36"/>
      <c r="L1" s="138" t="s">
        <v>64</v>
      </c>
    </row>
    <row r="2" spans="1:12" ht="15">
      <c r="A2" s="749" t="s">
        <v>0</v>
      </c>
      <c r="B2" s="749"/>
      <c r="C2" s="749"/>
      <c r="D2" s="749"/>
      <c r="E2" s="749"/>
      <c r="F2" s="749"/>
      <c r="G2" s="749"/>
      <c r="H2" s="749"/>
      <c r="I2" s="749"/>
      <c r="J2" s="749"/>
      <c r="K2" s="749"/>
      <c r="L2" s="749"/>
    </row>
    <row r="3" spans="1:12" ht="20.25">
      <c r="A3" s="665" t="s">
        <v>704</v>
      </c>
      <c r="B3" s="665"/>
      <c r="C3" s="665"/>
      <c r="D3" s="665"/>
      <c r="E3" s="665"/>
      <c r="F3" s="665"/>
      <c r="G3" s="665"/>
      <c r="H3" s="665"/>
      <c r="I3" s="665"/>
      <c r="J3" s="665"/>
      <c r="K3" s="665"/>
      <c r="L3" s="665"/>
    </row>
    <row r="4" ht="10.5" customHeight="1"/>
    <row r="5" spans="1:12" ht="19.5" customHeight="1">
      <c r="A5" s="755" t="s">
        <v>756</v>
      </c>
      <c r="B5" s="755"/>
      <c r="C5" s="755"/>
      <c r="D5" s="755"/>
      <c r="E5" s="755"/>
      <c r="F5" s="755"/>
      <c r="G5" s="755"/>
      <c r="H5" s="755"/>
      <c r="I5" s="755"/>
      <c r="J5" s="755"/>
      <c r="K5" s="755"/>
      <c r="L5" s="755"/>
    </row>
    <row r="6" spans="1:12" ht="12.75">
      <c r="A6" s="23"/>
      <c r="B6" s="23"/>
      <c r="C6" s="23"/>
      <c r="D6" s="23"/>
      <c r="E6" s="23"/>
      <c r="F6" s="23"/>
      <c r="G6" s="23"/>
      <c r="H6" s="23"/>
      <c r="I6" s="23"/>
      <c r="J6" s="23"/>
      <c r="K6" s="23"/>
      <c r="L6" s="23"/>
    </row>
    <row r="7" spans="1:12" ht="12.75">
      <c r="A7" s="667" t="s">
        <v>1137</v>
      </c>
      <c r="B7" s="667"/>
      <c r="F7" s="779" t="s">
        <v>21</v>
      </c>
      <c r="G7" s="779"/>
      <c r="H7" s="779"/>
      <c r="I7" s="779"/>
      <c r="J7" s="779"/>
      <c r="K7" s="779"/>
      <c r="L7" s="779"/>
    </row>
    <row r="8" spans="1:12" ht="12.75">
      <c r="A8" s="15"/>
      <c r="F8" s="17"/>
      <c r="G8" s="102"/>
      <c r="H8" s="102"/>
      <c r="I8" s="780" t="s">
        <v>782</v>
      </c>
      <c r="J8" s="780"/>
      <c r="K8" s="780"/>
      <c r="L8" s="780"/>
    </row>
    <row r="9" spans="1:12" s="15" customFormat="1" ht="12.75">
      <c r="A9" s="662" t="s">
        <v>2</v>
      </c>
      <c r="B9" s="662" t="s">
        <v>3</v>
      </c>
      <c r="C9" s="645" t="s">
        <v>22</v>
      </c>
      <c r="D9" s="646"/>
      <c r="E9" s="646"/>
      <c r="F9" s="646"/>
      <c r="G9" s="646"/>
      <c r="H9" s="645" t="s">
        <v>44</v>
      </c>
      <c r="I9" s="646"/>
      <c r="J9" s="646"/>
      <c r="K9" s="646"/>
      <c r="L9" s="646"/>
    </row>
    <row r="10" spans="1:12" s="15" customFormat="1" ht="77.25" customHeight="1">
      <c r="A10" s="662"/>
      <c r="B10" s="662"/>
      <c r="C10" s="5" t="s">
        <v>757</v>
      </c>
      <c r="D10" s="5" t="s">
        <v>788</v>
      </c>
      <c r="E10" s="5" t="s">
        <v>71</v>
      </c>
      <c r="F10" s="5" t="s">
        <v>72</v>
      </c>
      <c r="G10" s="5" t="s">
        <v>662</v>
      </c>
      <c r="H10" s="5" t="s">
        <v>757</v>
      </c>
      <c r="I10" s="5" t="s">
        <v>788</v>
      </c>
      <c r="J10" s="5" t="s">
        <v>71</v>
      </c>
      <c r="K10" s="5" t="s">
        <v>72</v>
      </c>
      <c r="L10" s="5" t="s">
        <v>663</v>
      </c>
    </row>
    <row r="11" spans="1:12" s="15" customFormat="1" ht="12.75">
      <c r="A11" s="5">
        <v>1</v>
      </c>
      <c r="B11" s="5">
        <v>2</v>
      </c>
      <c r="C11" s="5">
        <v>3</v>
      </c>
      <c r="D11" s="5">
        <v>4</v>
      </c>
      <c r="E11" s="5">
        <v>5</v>
      </c>
      <c r="F11" s="5">
        <v>6</v>
      </c>
      <c r="G11" s="5">
        <v>7</v>
      </c>
      <c r="H11" s="5">
        <v>8</v>
      </c>
      <c r="I11" s="5">
        <v>9</v>
      </c>
      <c r="J11" s="5">
        <v>10</v>
      </c>
      <c r="K11" s="5">
        <v>11</v>
      </c>
      <c r="L11" s="5">
        <v>12</v>
      </c>
    </row>
    <row r="12" spans="1:13" s="15" customFormat="1" ht="15">
      <c r="A12" s="346">
        <v>1</v>
      </c>
      <c r="B12" s="347" t="s">
        <v>886</v>
      </c>
      <c r="C12" s="369">
        <f>'T6_FG_py_Utlsn (2)'!C12+'T6_FG_py_Utlsn (2)'!D12</f>
        <v>1119.9322</v>
      </c>
      <c r="D12" s="369">
        <v>8.279999999999973</v>
      </c>
      <c r="E12" s="370">
        <v>1098.8304</v>
      </c>
      <c r="F12" s="370">
        <v>1100.6799999999998</v>
      </c>
      <c r="G12" s="370">
        <f>D12+E12-F12</f>
        <v>6.430400000000191</v>
      </c>
      <c r="H12" s="371">
        <f>'T6_FG_py_Utlsn (2)'!H12</f>
        <v>230.7398</v>
      </c>
      <c r="I12" s="372">
        <v>0</v>
      </c>
      <c r="J12" s="371">
        <v>184.10688</v>
      </c>
      <c r="K12" s="372">
        <v>181.1413</v>
      </c>
      <c r="L12" s="370">
        <f>I12+J12-K12</f>
        <v>2.9655799999999886</v>
      </c>
      <c r="M12" s="411"/>
    </row>
    <row r="13" spans="1:13" s="15" customFormat="1" ht="15">
      <c r="A13" s="346">
        <v>2</v>
      </c>
      <c r="B13" s="347" t="s">
        <v>887</v>
      </c>
      <c r="C13" s="369">
        <f>'T6_FG_py_Utlsn (2)'!C13+'T6_FG_py_Utlsn (2)'!D13</f>
        <v>1527.3847</v>
      </c>
      <c r="D13" s="369">
        <v>24.45900000000006</v>
      </c>
      <c r="E13" s="370">
        <v>1190.3996</v>
      </c>
      <c r="F13" s="370">
        <v>1212.71361</v>
      </c>
      <c r="G13" s="370">
        <f aca="true" t="shared" si="0" ref="G13:G45">D13+E13-F13</f>
        <v>2.144990000000007</v>
      </c>
      <c r="H13" s="371">
        <f>'T6_FG_py_Utlsn (2)'!H13</f>
        <v>314.6873</v>
      </c>
      <c r="I13" s="372">
        <v>0</v>
      </c>
      <c r="J13" s="373">
        <v>199.44912</v>
      </c>
      <c r="K13" s="372">
        <v>195.456</v>
      </c>
      <c r="L13" s="370">
        <f aca="true" t="shared" si="1" ref="L13:L45">I13+J13-K13</f>
        <v>3.9931200000000047</v>
      </c>
      <c r="M13" s="411"/>
    </row>
    <row r="14" spans="1:13" s="15" customFormat="1" ht="15">
      <c r="A14" s="346">
        <v>3</v>
      </c>
      <c r="B14" s="347" t="s">
        <v>888</v>
      </c>
      <c r="C14" s="369">
        <f>'T6_FG_py_Utlsn (2)'!C14+'T6_FG_py_Utlsn (2)'!D14</f>
        <v>1738.8421</v>
      </c>
      <c r="D14" s="369">
        <v>18.81100000000015</v>
      </c>
      <c r="E14" s="370">
        <v>1705.2019999999998</v>
      </c>
      <c r="F14" s="370">
        <v>1720.34</v>
      </c>
      <c r="G14" s="370">
        <f t="shared" si="0"/>
        <v>3.673000000000002</v>
      </c>
      <c r="H14" s="371">
        <f>'T6_FG_py_Utlsn (2)'!H14</f>
        <v>358.25390000000004</v>
      </c>
      <c r="I14" s="372">
        <v>0</v>
      </c>
      <c r="J14" s="371">
        <v>382.951</v>
      </c>
      <c r="K14" s="372">
        <v>379.31</v>
      </c>
      <c r="L14" s="370">
        <f t="shared" si="1"/>
        <v>3.6410000000000196</v>
      </c>
      <c r="M14" s="411"/>
    </row>
    <row r="15" spans="1:13" s="15" customFormat="1" ht="15">
      <c r="A15" s="346">
        <v>4</v>
      </c>
      <c r="B15" s="347" t="s">
        <v>889</v>
      </c>
      <c r="C15" s="369">
        <f>'T6_FG_py_Utlsn (2)'!C15+'T6_FG_py_Utlsn (2)'!D15</f>
        <v>1839.2575000000002</v>
      </c>
      <c r="D15" s="369">
        <v>12.77618424000002</v>
      </c>
      <c r="E15" s="370">
        <v>1770.92</v>
      </c>
      <c r="F15" s="370">
        <v>1781.31</v>
      </c>
      <c r="G15" s="370">
        <f t="shared" si="0"/>
        <v>2.386184240000148</v>
      </c>
      <c r="H15" s="371">
        <f>'T6_FG_py_Utlsn (2)'!H15</f>
        <v>378.9425</v>
      </c>
      <c r="I15" s="372">
        <v>0</v>
      </c>
      <c r="J15" s="371">
        <v>272.278</v>
      </c>
      <c r="K15" s="372">
        <v>269.7643</v>
      </c>
      <c r="L15" s="370">
        <f t="shared" si="1"/>
        <v>2.5137000000000285</v>
      </c>
      <c r="M15" s="411"/>
    </row>
    <row r="16" spans="1:13" s="15" customFormat="1" ht="15">
      <c r="A16" s="346">
        <v>5</v>
      </c>
      <c r="B16" s="347" t="s">
        <v>890</v>
      </c>
      <c r="C16" s="369">
        <f>'T6_FG_py_Utlsn (2)'!C16+'T6_FG_py_Utlsn (2)'!D16</f>
        <v>1448.7996</v>
      </c>
      <c r="D16" s="369">
        <v>10.893500000000131</v>
      </c>
      <c r="E16" s="370">
        <v>1321.2</v>
      </c>
      <c r="F16" s="370">
        <v>1328.35</v>
      </c>
      <c r="G16" s="370">
        <f t="shared" si="0"/>
        <v>3.7435000000002674</v>
      </c>
      <c r="H16" s="371">
        <f>'T6_FG_py_Utlsn (2)'!H16</f>
        <v>298.4964</v>
      </c>
      <c r="I16" s="372">
        <v>0</v>
      </c>
      <c r="J16" s="371">
        <v>113</v>
      </c>
      <c r="K16" s="372">
        <v>112.32</v>
      </c>
      <c r="L16" s="370">
        <f t="shared" si="1"/>
        <v>0.6800000000000068</v>
      </c>
      <c r="M16" s="411"/>
    </row>
    <row r="17" spans="1:13" s="15" customFormat="1" ht="15">
      <c r="A17" s="346">
        <v>6</v>
      </c>
      <c r="B17" s="347" t="s">
        <v>891</v>
      </c>
      <c r="C17" s="369">
        <f>'T6_FG_py_Utlsn (2)'!C17+'T6_FG_py_Utlsn (2)'!D17</f>
        <v>622.3725000000001</v>
      </c>
      <c r="D17" s="369">
        <v>25.315000000000055</v>
      </c>
      <c r="E17" s="370">
        <v>569.014</v>
      </c>
      <c r="F17" s="370">
        <v>592.43</v>
      </c>
      <c r="G17" s="370">
        <f t="shared" si="0"/>
        <v>1.8990000000001146</v>
      </c>
      <c r="H17" s="371">
        <f>'T6_FG_py_Utlsn (2)'!H17</f>
        <v>128.2275</v>
      </c>
      <c r="I17" s="372">
        <v>0</v>
      </c>
      <c r="J17" s="371">
        <v>0</v>
      </c>
      <c r="K17" s="372">
        <v>0</v>
      </c>
      <c r="L17" s="370">
        <f t="shared" si="1"/>
        <v>0</v>
      </c>
      <c r="M17" s="411"/>
    </row>
    <row r="18" spans="1:13" s="15" customFormat="1" ht="15">
      <c r="A18" s="346">
        <v>7</v>
      </c>
      <c r="B18" s="347" t="s">
        <v>892</v>
      </c>
      <c r="C18" s="369">
        <f>'T6_FG_py_Utlsn (2)'!C18+'T6_FG_py_Utlsn (2)'!D18</f>
        <v>724.2804</v>
      </c>
      <c r="D18" s="369">
        <v>10.06149999999991</v>
      </c>
      <c r="E18" s="370">
        <v>719.37</v>
      </c>
      <c r="F18" s="370">
        <v>723.32</v>
      </c>
      <c r="G18" s="370">
        <f t="shared" si="0"/>
        <v>6.1114999999998645</v>
      </c>
      <c r="H18" s="371">
        <f>'T6_FG_py_Utlsn (2)'!H18</f>
        <v>149.2236</v>
      </c>
      <c r="I18" s="372">
        <v>0</v>
      </c>
      <c r="J18" s="371">
        <v>120.195</v>
      </c>
      <c r="K18" s="372">
        <v>118.32</v>
      </c>
      <c r="L18" s="370">
        <f t="shared" si="1"/>
        <v>1.875</v>
      </c>
      <c r="M18" s="411"/>
    </row>
    <row r="19" spans="1:13" s="15" customFormat="1" ht="15">
      <c r="A19" s="346">
        <v>8</v>
      </c>
      <c r="B19" s="347" t="s">
        <v>893</v>
      </c>
      <c r="C19" s="369">
        <f>'T6_FG_py_Utlsn (2)'!C19+'T6_FG_py_Utlsn (2)'!D19</f>
        <v>1091.5747000000001</v>
      </c>
      <c r="D19" s="369">
        <v>15.531999999999925</v>
      </c>
      <c r="E19" s="370">
        <v>1039.941</v>
      </c>
      <c r="F19" s="370">
        <v>1047.65</v>
      </c>
      <c r="G19" s="370">
        <f t="shared" si="0"/>
        <v>7.822999999999865</v>
      </c>
      <c r="H19" s="371">
        <f>'T6_FG_py_Utlsn (2)'!H19</f>
        <v>224.8973</v>
      </c>
      <c r="I19" s="372">
        <v>0</v>
      </c>
      <c r="J19" s="371">
        <v>240.73999999999998</v>
      </c>
      <c r="K19" s="372">
        <v>239.32</v>
      </c>
      <c r="L19" s="370">
        <f t="shared" si="1"/>
        <v>1.4199999999999875</v>
      </c>
      <c r="M19" s="411"/>
    </row>
    <row r="20" spans="1:13" s="15" customFormat="1" ht="15">
      <c r="A20" s="346">
        <v>9</v>
      </c>
      <c r="B20" s="347" t="s">
        <v>894</v>
      </c>
      <c r="C20" s="369">
        <f>'T6_FG_py_Utlsn (2)'!C20+'T6_FG_py_Utlsn (2)'!D20</f>
        <v>902.4451</v>
      </c>
      <c r="D20" s="369">
        <v>11.578380000000152</v>
      </c>
      <c r="E20" s="370">
        <v>1098.743</v>
      </c>
      <c r="F20" s="370">
        <v>1098.32</v>
      </c>
      <c r="G20" s="370">
        <f t="shared" si="0"/>
        <v>12.001380000000154</v>
      </c>
      <c r="H20" s="371">
        <f>'T6_FG_py_Utlsn (2)'!H20</f>
        <v>185.9309</v>
      </c>
      <c r="I20" s="372">
        <v>0</v>
      </c>
      <c r="J20" s="371">
        <v>249.039</v>
      </c>
      <c r="K20" s="372">
        <v>245.16</v>
      </c>
      <c r="L20" s="370">
        <f t="shared" si="1"/>
        <v>3.8789999999999907</v>
      </c>
      <c r="M20" s="411"/>
    </row>
    <row r="21" spans="1:13" s="15" customFormat="1" ht="15">
      <c r="A21" s="346">
        <v>10</v>
      </c>
      <c r="B21" s="347" t="s">
        <v>895</v>
      </c>
      <c r="C21" s="369">
        <f>'T6_FG_py_Utlsn (2)'!C21+'T6_FG_py_Utlsn (2)'!D21</f>
        <v>1132.4493</v>
      </c>
      <c r="D21" s="369">
        <v>6.8034999999999854</v>
      </c>
      <c r="E21" s="370">
        <v>934.86</v>
      </c>
      <c r="F21" s="370">
        <v>937.17</v>
      </c>
      <c r="G21" s="370">
        <f t="shared" si="0"/>
        <v>4.49350000000004</v>
      </c>
      <c r="H21" s="371">
        <f>'T6_FG_py_Utlsn (2)'!H21</f>
        <v>233.3187</v>
      </c>
      <c r="I21" s="372">
        <v>0</v>
      </c>
      <c r="J21" s="371">
        <v>200.73167999999998</v>
      </c>
      <c r="K21" s="372">
        <v>199.8014</v>
      </c>
      <c r="L21" s="370">
        <f t="shared" si="1"/>
        <v>0.930279999999982</v>
      </c>
      <c r="M21" s="411"/>
    </row>
    <row r="22" spans="1:13" s="15" customFormat="1" ht="15">
      <c r="A22" s="346">
        <v>11</v>
      </c>
      <c r="B22" s="347" t="s">
        <v>896</v>
      </c>
      <c r="C22" s="369">
        <f>'T6_FG_py_Utlsn (2)'!C22+'T6_FG_py_Utlsn (2)'!D22</f>
        <v>819.3029</v>
      </c>
      <c r="D22" s="369">
        <v>15.788000000000238</v>
      </c>
      <c r="E22" s="370">
        <v>1012.765</v>
      </c>
      <c r="F22" s="370">
        <v>1014.48</v>
      </c>
      <c r="G22" s="370">
        <f t="shared" si="0"/>
        <v>14.07300000000032</v>
      </c>
      <c r="H22" s="371">
        <f>'T6_FG_py_Utlsn (2)'!H22</f>
        <v>168.80110000000002</v>
      </c>
      <c r="I22" s="372">
        <v>0</v>
      </c>
      <c r="J22" s="373">
        <v>217.45932</v>
      </c>
      <c r="K22" s="372">
        <v>209.5251</v>
      </c>
      <c r="L22" s="370">
        <f t="shared" si="1"/>
        <v>7.934219999999982</v>
      </c>
      <c r="M22" s="411"/>
    </row>
    <row r="23" spans="1:13" s="15" customFormat="1" ht="15">
      <c r="A23" s="346">
        <v>12</v>
      </c>
      <c r="B23" s="347" t="s">
        <v>897</v>
      </c>
      <c r="C23" s="369">
        <f>'T6_FG_py_Utlsn (2)'!C23+'T6_FG_py_Utlsn (2)'!D23</f>
        <v>2158.8316</v>
      </c>
      <c r="D23" s="369">
        <v>43.792999999999665</v>
      </c>
      <c r="E23" s="370">
        <v>1889.904</v>
      </c>
      <c r="F23" s="370">
        <v>1928.32</v>
      </c>
      <c r="G23" s="370">
        <f t="shared" si="0"/>
        <v>5.376999999999725</v>
      </c>
      <c r="H23" s="371">
        <f>'T6_FG_py_Utlsn (2)'!H23</f>
        <v>444.7844</v>
      </c>
      <c r="I23" s="372">
        <v>0</v>
      </c>
      <c r="J23" s="371">
        <v>35.167</v>
      </c>
      <c r="K23" s="372">
        <v>34.32</v>
      </c>
      <c r="L23" s="370">
        <f t="shared" si="1"/>
        <v>0.8470000000000013</v>
      </c>
      <c r="M23" s="411"/>
    </row>
    <row r="24" spans="1:13" s="15" customFormat="1" ht="15">
      <c r="A24" s="346">
        <v>13</v>
      </c>
      <c r="B24" s="347" t="s">
        <v>898</v>
      </c>
      <c r="C24" s="369">
        <f>'T6_FG_py_Utlsn (2)'!C24+'T6_FG_py_Utlsn (2)'!D24</f>
        <v>1108.8479</v>
      </c>
      <c r="D24" s="369">
        <v>9.595899999999801</v>
      </c>
      <c r="E24" s="370">
        <v>877.8789999999999</v>
      </c>
      <c r="F24" s="370">
        <v>876.35</v>
      </c>
      <c r="G24" s="370">
        <f t="shared" si="0"/>
        <v>11.124899999999684</v>
      </c>
      <c r="H24" s="371">
        <f>'T6_FG_py_Utlsn (2)'!H24</f>
        <v>228.45610000000002</v>
      </c>
      <c r="I24" s="372">
        <v>0</v>
      </c>
      <c r="J24" s="371">
        <v>173.77100000000002</v>
      </c>
      <c r="K24" s="372">
        <v>171.06</v>
      </c>
      <c r="L24" s="370">
        <f t="shared" si="1"/>
        <v>2.7110000000000127</v>
      </c>
      <c r="M24" s="411"/>
    </row>
    <row r="25" spans="1:13" s="15" customFormat="1" ht="15">
      <c r="A25" s="346">
        <v>14</v>
      </c>
      <c r="B25" s="347" t="s">
        <v>899</v>
      </c>
      <c r="C25" s="369">
        <f>'T6_FG_py_Utlsn (2)'!C25+'T6_FG_py_Utlsn (2)'!D25</f>
        <v>789.4927</v>
      </c>
      <c r="D25" s="369">
        <v>0</v>
      </c>
      <c r="E25" s="370">
        <v>810.431</v>
      </c>
      <c r="F25" s="370">
        <v>802.32</v>
      </c>
      <c r="G25" s="370">
        <f t="shared" si="0"/>
        <v>8.11099999999999</v>
      </c>
      <c r="H25" s="371">
        <f>'T6_FG_py_Utlsn (2)'!H25</f>
        <v>162.6593</v>
      </c>
      <c r="I25" s="372">
        <v>0</v>
      </c>
      <c r="J25" s="371">
        <v>127.723</v>
      </c>
      <c r="K25" s="372">
        <v>126.12</v>
      </c>
      <c r="L25" s="370">
        <f t="shared" si="1"/>
        <v>1.6029999999999944</v>
      </c>
      <c r="M25" s="411"/>
    </row>
    <row r="26" spans="1:13" s="15" customFormat="1" ht="15">
      <c r="A26" s="346">
        <v>15</v>
      </c>
      <c r="B26" s="347" t="s">
        <v>900</v>
      </c>
      <c r="C26" s="369">
        <f>'T6_FG_py_Utlsn (2)'!C26+'T6_FG_py_Utlsn (2)'!D26</f>
        <v>331.15590000000003</v>
      </c>
      <c r="D26" s="369">
        <v>5.800940539999942</v>
      </c>
      <c r="E26" s="370">
        <v>256.1</v>
      </c>
      <c r="F26" s="370">
        <v>248.65</v>
      </c>
      <c r="G26" s="370">
        <f t="shared" si="0"/>
        <v>13.25094053999996</v>
      </c>
      <c r="H26" s="371">
        <f>'T6_FG_py_Utlsn (2)'!H26</f>
        <v>68.2281</v>
      </c>
      <c r="I26" s="372">
        <v>0</v>
      </c>
      <c r="J26" s="371">
        <v>0</v>
      </c>
      <c r="K26" s="372">
        <v>0</v>
      </c>
      <c r="L26" s="370">
        <f t="shared" si="1"/>
        <v>0</v>
      </c>
      <c r="M26" s="411"/>
    </row>
    <row r="27" spans="1:13" s="15" customFormat="1" ht="15">
      <c r="A27" s="346">
        <v>16</v>
      </c>
      <c r="B27" s="347" t="s">
        <v>901</v>
      </c>
      <c r="C27" s="369">
        <f>'T6_FG_py_Utlsn (2)'!C27+'T6_FG_py_Utlsn (2)'!D27</f>
        <v>1155.4736</v>
      </c>
      <c r="D27" s="369">
        <v>15.640349999999899</v>
      </c>
      <c r="E27" s="370">
        <v>1085.7869999999998</v>
      </c>
      <c r="F27" s="370">
        <v>1089.32</v>
      </c>
      <c r="G27" s="370">
        <f t="shared" si="0"/>
        <v>12.10734999999977</v>
      </c>
      <c r="H27" s="371">
        <f>'T6_FG_py_Utlsn (2)'!H27</f>
        <v>238.06240000000003</v>
      </c>
      <c r="I27" s="372">
        <v>0</v>
      </c>
      <c r="J27" s="371">
        <v>109.25</v>
      </c>
      <c r="K27" s="372">
        <v>108.2165</v>
      </c>
      <c r="L27" s="370">
        <f t="shared" si="1"/>
        <v>1.0335000000000036</v>
      </c>
      <c r="M27" s="411"/>
    </row>
    <row r="28" spans="1:13" s="15" customFormat="1" ht="15">
      <c r="A28" s="346">
        <v>17</v>
      </c>
      <c r="B28" s="347" t="s">
        <v>902</v>
      </c>
      <c r="C28" s="369">
        <f>'T6_FG_py_Utlsn (2)'!C28+'T6_FG_py_Utlsn (2)'!D28</f>
        <v>826.2679</v>
      </c>
      <c r="D28" s="369">
        <v>8.264000000000124</v>
      </c>
      <c r="E28" s="370">
        <v>703.9</v>
      </c>
      <c r="F28" s="370">
        <v>706.32</v>
      </c>
      <c r="G28" s="370">
        <f t="shared" si="0"/>
        <v>5.844000000000051</v>
      </c>
      <c r="H28" s="371">
        <f>'T6_FG_py_Utlsn (2)'!H28</f>
        <v>170.23610000000002</v>
      </c>
      <c r="I28" s="372">
        <v>0</v>
      </c>
      <c r="J28" s="371">
        <v>142.5</v>
      </c>
      <c r="K28" s="372">
        <v>138.461</v>
      </c>
      <c r="L28" s="370">
        <f t="shared" si="1"/>
        <v>4.038999999999987</v>
      </c>
      <c r="M28" s="411"/>
    </row>
    <row r="29" spans="1:13" s="15" customFormat="1" ht="15">
      <c r="A29" s="348">
        <v>18</v>
      </c>
      <c r="B29" s="349" t="s">
        <v>903</v>
      </c>
      <c r="C29" s="369">
        <f>'T6_FG_py_Utlsn (2)'!C29+'T6_FG_py_Utlsn (2)'!D29</f>
        <v>1311.6886</v>
      </c>
      <c r="D29" s="369">
        <v>4.073999999999842</v>
      </c>
      <c r="E29" s="370">
        <v>1202.492</v>
      </c>
      <c r="F29" s="370">
        <v>1205.64</v>
      </c>
      <c r="G29" s="370">
        <f t="shared" si="0"/>
        <v>0.9259999999997035</v>
      </c>
      <c r="H29" s="371">
        <f>'T6_FG_py_Utlsn (2)'!H29</f>
        <v>270.2474</v>
      </c>
      <c r="I29" s="372">
        <v>0</v>
      </c>
      <c r="J29" s="371">
        <v>0</v>
      </c>
      <c r="K29" s="372">
        <v>0</v>
      </c>
      <c r="L29" s="370">
        <f t="shared" si="1"/>
        <v>0</v>
      </c>
      <c r="M29" s="411"/>
    </row>
    <row r="30" spans="1:13" s="15" customFormat="1" ht="15">
      <c r="A30" s="346">
        <v>19</v>
      </c>
      <c r="B30" s="347" t="s">
        <v>904</v>
      </c>
      <c r="C30" s="369">
        <f>'T6_FG_py_Utlsn (2)'!C30+'T6_FG_py_Utlsn (2)'!D30</f>
        <v>756.9761000000001</v>
      </c>
      <c r="D30" s="369">
        <v>31.203399999999988</v>
      </c>
      <c r="E30" s="370">
        <v>684.325</v>
      </c>
      <c r="F30" s="370">
        <v>715.15</v>
      </c>
      <c r="G30" s="370">
        <f t="shared" si="0"/>
        <v>0.378400000000056</v>
      </c>
      <c r="H30" s="371">
        <f>'T6_FG_py_Utlsn (2)'!H30</f>
        <v>155.9599</v>
      </c>
      <c r="I30" s="372">
        <v>0</v>
      </c>
      <c r="J30" s="371">
        <v>0</v>
      </c>
      <c r="K30" s="372">
        <v>0</v>
      </c>
      <c r="L30" s="370">
        <f t="shared" si="1"/>
        <v>0</v>
      </c>
      <c r="M30" s="411"/>
    </row>
    <row r="31" spans="1:13" s="15" customFormat="1" ht="15">
      <c r="A31" s="348">
        <v>20</v>
      </c>
      <c r="B31" s="349" t="s">
        <v>905</v>
      </c>
      <c r="C31" s="369">
        <f>'T6_FG_py_Utlsn (2)'!C31+'T6_FG_py_Utlsn (2)'!D31</f>
        <v>1630.7254</v>
      </c>
      <c r="D31" s="369">
        <v>19.41800000000012</v>
      </c>
      <c r="E31" s="370">
        <v>1279.394</v>
      </c>
      <c r="F31" s="370">
        <v>1289.32</v>
      </c>
      <c r="G31" s="370">
        <f t="shared" si="0"/>
        <v>9.49200000000019</v>
      </c>
      <c r="H31" s="371">
        <f>'T6_FG_py_Utlsn (2)'!H31</f>
        <v>335.97860000000003</v>
      </c>
      <c r="I31" s="372">
        <v>0</v>
      </c>
      <c r="J31" s="371">
        <v>160</v>
      </c>
      <c r="K31" s="372">
        <v>156.16</v>
      </c>
      <c r="L31" s="370">
        <f t="shared" si="1"/>
        <v>3.8400000000000034</v>
      </c>
      <c r="M31" s="411"/>
    </row>
    <row r="32" spans="1:13" s="15" customFormat="1" ht="15">
      <c r="A32" s="346">
        <v>21</v>
      </c>
      <c r="B32" s="347" t="s">
        <v>906</v>
      </c>
      <c r="C32" s="369">
        <f>'T6_FG_py_Utlsn (2)'!C32+'T6_FG_py_Utlsn (2)'!D32</f>
        <v>583.0501</v>
      </c>
      <c r="D32" s="369">
        <v>13.080000000000041</v>
      </c>
      <c r="E32" s="370">
        <v>744.2711999999999</v>
      </c>
      <c r="F32" s="370">
        <v>747.79</v>
      </c>
      <c r="G32" s="370">
        <f t="shared" si="0"/>
        <v>9.561199999999985</v>
      </c>
      <c r="H32" s="371">
        <f>'T6_FG_py_Utlsn (2)'!H32</f>
        <v>120.1259</v>
      </c>
      <c r="I32" s="372">
        <v>0</v>
      </c>
      <c r="J32" s="371">
        <v>30.751199999999997</v>
      </c>
      <c r="K32" s="372">
        <v>29.259999999999998</v>
      </c>
      <c r="L32" s="370">
        <f t="shared" si="1"/>
        <v>1.4911999999999992</v>
      </c>
      <c r="M32" s="411"/>
    </row>
    <row r="33" spans="1:14" s="15" customFormat="1" ht="15">
      <c r="A33" s="346">
        <v>22</v>
      </c>
      <c r="B33" s="347" t="s">
        <v>907</v>
      </c>
      <c r="C33" s="369">
        <f>'T6_FG_py_Utlsn (2)'!C33+'T6_FG_py_Utlsn (2)'!D33</f>
        <v>830.3474</v>
      </c>
      <c r="D33" s="369">
        <v>11.930000000000064</v>
      </c>
      <c r="E33" s="370">
        <v>806.2937999999999</v>
      </c>
      <c r="F33" s="370">
        <v>816.0699999999999</v>
      </c>
      <c r="G33" s="370">
        <f t="shared" si="0"/>
        <v>2.1538000000000466</v>
      </c>
      <c r="H33" s="371">
        <f>'T6_FG_py_Utlsn (2)'!H33</f>
        <v>171.0766</v>
      </c>
      <c r="I33" s="372">
        <v>0</v>
      </c>
      <c r="J33" s="373">
        <v>33.3138</v>
      </c>
      <c r="K33" s="372">
        <v>32.31</v>
      </c>
      <c r="L33" s="370">
        <f t="shared" si="1"/>
        <v>1.0037999999999982</v>
      </c>
      <c r="M33" s="411"/>
      <c r="N33" s="411"/>
    </row>
    <row r="34" spans="1:14" s="15" customFormat="1" ht="15">
      <c r="A34" s="346">
        <v>23</v>
      </c>
      <c r="B34" s="347" t="s">
        <v>908</v>
      </c>
      <c r="C34" s="369">
        <f>'T6_FG_py_Utlsn (2)'!C34+'T6_FG_py_Utlsn (2)'!D34</f>
        <v>1996.7063</v>
      </c>
      <c r="D34" s="369">
        <v>14.215000000000146</v>
      </c>
      <c r="E34" s="370">
        <v>1599.95</v>
      </c>
      <c r="F34" s="370">
        <v>1601.35</v>
      </c>
      <c r="G34" s="370">
        <f t="shared" si="0"/>
        <v>12.815000000000282</v>
      </c>
      <c r="H34" s="371">
        <f>'T6_FG_py_Utlsn (2)'!H34</f>
        <v>411.3817</v>
      </c>
      <c r="I34" s="372">
        <v>0</v>
      </c>
      <c r="J34" s="371">
        <v>289.7</v>
      </c>
      <c r="K34" s="372">
        <v>289.46</v>
      </c>
      <c r="L34" s="370">
        <f t="shared" si="1"/>
        <v>0.2400000000000091</v>
      </c>
      <c r="M34" s="411"/>
      <c r="N34" s="411"/>
    </row>
    <row r="35" spans="1:13" s="15" customFormat="1" ht="15">
      <c r="A35" s="346">
        <v>24</v>
      </c>
      <c r="B35" s="347" t="s">
        <v>909</v>
      </c>
      <c r="C35" s="369">
        <f>'T6_FG_py_Utlsn (2)'!C35+'T6_FG_py_Utlsn (2)'!D35</f>
        <v>1380.065</v>
      </c>
      <c r="D35" s="369">
        <v>19.94143900000006</v>
      </c>
      <c r="E35" s="370">
        <v>1128.871</v>
      </c>
      <c r="F35" s="370">
        <v>1129.43</v>
      </c>
      <c r="G35" s="370">
        <f t="shared" si="0"/>
        <v>19.382439000000204</v>
      </c>
      <c r="H35" s="371">
        <f>'T6_FG_py_Utlsn (2)'!H35</f>
        <v>284.33500000000004</v>
      </c>
      <c r="I35" s="372">
        <v>0</v>
      </c>
      <c r="J35" s="371">
        <v>268.822</v>
      </c>
      <c r="K35" s="372">
        <v>267.43</v>
      </c>
      <c r="L35" s="370">
        <f t="shared" si="1"/>
        <v>1.391999999999996</v>
      </c>
      <c r="M35" s="411"/>
    </row>
    <row r="36" spans="1:13" s="15" customFormat="1" ht="15">
      <c r="A36" s="346">
        <v>25</v>
      </c>
      <c r="B36" s="347" t="s">
        <v>910</v>
      </c>
      <c r="C36" s="369">
        <f>'T6_FG_py_Utlsn (2)'!C36+'T6_FG_py_Utlsn (2)'!D36</f>
        <v>2504.4349</v>
      </c>
      <c r="D36" s="369">
        <v>9.12556644494498</v>
      </c>
      <c r="E36" s="370">
        <v>2670.87408</v>
      </c>
      <c r="F36" s="370">
        <v>2674.2891340000006</v>
      </c>
      <c r="G36" s="370">
        <f t="shared" si="0"/>
        <v>5.71051244494447</v>
      </c>
      <c r="H36" s="371">
        <f>'T6_FG_py_Utlsn (2)'!H36</f>
        <v>515.9891</v>
      </c>
      <c r="I36" s="372">
        <v>0</v>
      </c>
      <c r="J36" s="371">
        <v>615.0110400000001</v>
      </c>
      <c r="K36" s="372">
        <v>613.081</v>
      </c>
      <c r="L36" s="370">
        <f t="shared" si="1"/>
        <v>1.9300400000000764</v>
      </c>
      <c r="M36" s="411"/>
    </row>
    <row r="37" spans="1:14" s="15" customFormat="1" ht="15">
      <c r="A37" s="346">
        <v>26</v>
      </c>
      <c r="B37" s="347" t="s">
        <v>911</v>
      </c>
      <c r="C37" s="369">
        <f>'T6_FG_py_Utlsn (2)'!C37+'T6_FG_py_Utlsn (2)'!D37</f>
        <v>3319.4394</v>
      </c>
      <c r="D37" s="369">
        <v>21.859999999999673</v>
      </c>
      <c r="E37" s="370">
        <v>2893.44692</v>
      </c>
      <c r="F37" s="370">
        <v>2912.04</v>
      </c>
      <c r="G37" s="370">
        <f t="shared" si="0"/>
        <v>3.2669199999995726</v>
      </c>
      <c r="H37" s="371">
        <f>'T6_FG_py_Utlsn (2)'!H37</f>
        <v>683.9046000000001</v>
      </c>
      <c r="I37" s="372">
        <v>0</v>
      </c>
      <c r="J37" s="373">
        <v>666.26196</v>
      </c>
      <c r="K37" s="372">
        <v>662.02</v>
      </c>
      <c r="L37" s="370">
        <f t="shared" si="1"/>
        <v>4.241960000000063</v>
      </c>
      <c r="M37" s="411"/>
      <c r="N37" s="411"/>
    </row>
    <row r="38" spans="1:14" s="15" customFormat="1" ht="15">
      <c r="A38" s="346">
        <v>27</v>
      </c>
      <c r="B38" s="347" t="s">
        <v>912</v>
      </c>
      <c r="C38" s="369">
        <f>'T6_FG_py_Utlsn (2)'!C38+'T6_FG_py_Utlsn (2)'!D38</f>
        <v>2766.6771000000003</v>
      </c>
      <c r="D38" s="369">
        <v>14.9350000000004</v>
      </c>
      <c r="E38" s="370">
        <v>2286.161</v>
      </c>
      <c r="F38" s="370">
        <v>2297.32</v>
      </c>
      <c r="G38" s="370">
        <f t="shared" si="0"/>
        <v>3.7760000000002947</v>
      </c>
      <c r="H38" s="371">
        <f>'T6_FG_py_Utlsn (2)'!H38</f>
        <v>570.0189</v>
      </c>
      <c r="I38" s="372">
        <v>0</v>
      </c>
      <c r="J38" s="371">
        <v>503.46000000000004</v>
      </c>
      <c r="K38" s="372">
        <v>498.7016</v>
      </c>
      <c r="L38" s="370">
        <f t="shared" si="1"/>
        <v>4.7584000000000515</v>
      </c>
      <c r="M38" s="411"/>
      <c r="N38" s="411"/>
    </row>
    <row r="39" spans="1:13" s="15" customFormat="1" ht="15">
      <c r="A39" s="346">
        <v>28</v>
      </c>
      <c r="B39" s="347" t="s">
        <v>913</v>
      </c>
      <c r="C39" s="369">
        <f>'T6_FG_py_Utlsn (2)'!C39+'T6_FG_py_Utlsn (2)'!D39</f>
        <v>3162.7468000000003</v>
      </c>
      <c r="D39" s="369">
        <v>0.8479999999999563</v>
      </c>
      <c r="E39" s="370">
        <v>3059.117</v>
      </c>
      <c r="F39" s="370">
        <v>3049.614565314</v>
      </c>
      <c r="G39" s="370">
        <f t="shared" si="0"/>
        <v>10.350434685999971</v>
      </c>
      <c r="H39" s="371">
        <f>'T6_FG_py_Utlsn (2)'!H39</f>
        <v>651.6212</v>
      </c>
      <c r="I39" s="372">
        <v>0</v>
      </c>
      <c r="J39" s="371">
        <v>705.177</v>
      </c>
      <c r="K39" s="372">
        <v>703.461</v>
      </c>
      <c r="L39" s="370">
        <f t="shared" si="1"/>
        <v>1.7160000000000082</v>
      </c>
      <c r="M39" s="411"/>
    </row>
    <row r="40" spans="1:13" s="15" customFormat="1" ht="15">
      <c r="A40" s="346">
        <v>29</v>
      </c>
      <c r="B40" s="347" t="s">
        <v>914</v>
      </c>
      <c r="C40" s="369">
        <f>'T6_FG_py_Utlsn (2)'!C40+'T6_FG_py_Utlsn (2)'!D40</f>
        <v>1876.1919</v>
      </c>
      <c r="D40" s="369">
        <v>19.460999999999785</v>
      </c>
      <c r="E40" s="370">
        <v>1459.656</v>
      </c>
      <c r="F40" s="370">
        <v>1468.34</v>
      </c>
      <c r="G40" s="370">
        <f t="shared" si="0"/>
        <v>10.776999999999816</v>
      </c>
      <c r="H40" s="371">
        <f>'T6_FG_py_Utlsn (2)'!H40</f>
        <v>386.5521</v>
      </c>
      <c r="I40" s="372">
        <v>0</v>
      </c>
      <c r="J40" s="371">
        <v>335.423</v>
      </c>
      <c r="K40" s="372">
        <v>331.76</v>
      </c>
      <c r="L40" s="370">
        <f t="shared" si="1"/>
        <v>3.663000000000011</v>
      </c>
      <c r="M40" s="411"/>
    </row>
    <row r="41" spans="1:13" s="15" customFormat="1" ht="15">
      <c r="A41" s="346">
        <v>30</v>
      </c>
      <c r="B41" s="347" t="s">
        <v>915</v>
      </c>
      <c r="C41" s="369">
        <f>'T6_FG_py_Utlsn (2)'!C41+'T6_FG_py_Utlsn (2)'!D41</f>
        <v>2644.3518</v>
      </c>
      <c r="D41" s="369">
        <v>18.129999999999654</v>
      </c>
      <c r="E41" s="370">
        <v>1983.871</v>
      </c>
      <c r="F41" s="370">
        <v>1998.43</v>
      </c>
      <c r="G41" s="370">
        <f t="shared" si="0"/>
        <v>3.5709999999996853</v>
      </c>
      <c r="H41" s="371">
        <f>'T6_FG_py_Utlsn (2)'!H41</f>
        <v>544.8162</v>
      </c>
      <c r="I41" s="372">
        <v>0</v>
      </c>
      <c r="J41" s="371">
        <v>0</v>
      </c>
      <c r="K41" s="372">
        <v>0</v>
      </c>
      <c r="L41" s="370">
        <f t="shared" si="1"/>
        <v>0</v>
      </c>
      <c r="M41" s="411"/>
    </row>
    <row r="42" spans="1:13" s="15" customFormat="1" ht="15">
      <c r="A42" s="346">
        <v>31</v>
      </c>
      <c r="B42" s="347" t="s">
        <v>916</v>
      </c>
      <c r="C42" s="369">
        <f>'T6_FG_py_Utlsn (2)'!C42+'T6_FG_py_Utlsn (2)'!D42</f>
        <v>3280.9329000000002</v>
      </c>
      <c r="D42" s="369">
        <v>8.700000000000273</v>
      </c>
      <c r="E42" s="370">
        <v>2826.079</v>
      </c>
      <c r="F42" s="370">
        <v>2832.708632</v>
      </c>
      <c r="G42" s="370">
        <f t="shared" si="0"/>
        <v>2.070368000000599</v>
      </c>
      <c r="H42" s="371">
        <f>'T6_FG_py_Utlsn (2)'!H42</f>
        <v>675.9711</v>
      </c>
      <c r="I42" s="372">
        <v>0</v>
      </c>
      <c r="J42" s="371">
        <v>575.6</v>
      </c>
      <c r="K42" s="372">
        <v>574.461</v>
      </c>
      <c r="L42" s="370">
        <f t="shared" si="1"/>
        <v>1.13900000000001</v>
      </c>
      <c r="M42" s="411"/>
    </row>
    <row r="43" spans="1:13" s="15" customFormat="1" ht="15">
      <c r="A43" s="346">
        <v>32</v>
      </c>
      <c r="B43" s="347" t="s">
        <v>917</v>
      </c>
      <c r="C43" s="369">
        <f>'T6_FG_py_Utlsn (2)'!C43+'T6_FG_py_Utlsn (2)'!D43</f>
        <v>1796.9899</v>
      </c>
      <c r="D43" s="369">
        <v>15.322000000000116</v>
      </c>
      <c r="E43" s="370">
        <v>1403.643</v>
      </c>
      <c r="F43" s="370">
        <v>1415.89</v>
      </c>
      <c r="G43" s="370">
        <f t="shared" si="0"/>
        <v>3.0750000000000455</v>
      </c>
      <c r="H43" s="371">
        <f>'T6_FG_py_Utlsn (2)'!H43</f>
        <v>370.2341</v>
      </c>
      <c r="I43" s="372">
        <v>0</v>
      </c>
      <c r="J43" s="371">
        <v>311.577</v>
      </c>
      <c r="K43" s="372">
        <v>308.431</v>
      </c>
      <c r="L43" s="370">
        <f t="shared" si="1"/>
        <v>3.146000000000015</v>
      </c>
      <c r="M43" s="411"/>
    </row>
    <row r="44" spans="1:13" s="15" customFormat="1" ht="15">
      <c r="A44" s="346">
        <v>33</v>
      </c>
      <c r="B44" s="347" t="s">
        <v>918</v>
      </c>
      <c r="C44" s="369">
        <f>'T6_FG_py_Utlsn (2)'!C44+'T6_FG_py_Utlsn (2)'!D44</f>
        <v>2849.3019</v>
      </c>
      <c r="D44" s="369">
        <v>0.35399999999981446</v>
      </c>
      <c r="E44" s="370">
        <v>2570.077</v>
      </c>
      <c r="F44" s="370">
        <v>2564.73</v>
      </c>
      <c r="G44" s="370">
        <f t="shared" si="0"/>
        <v>5.701000000000022</v>
      </c>
      <c r="H44" s="371">
        <f>'T6_FG_py_Utlsn (2)'!H44</f>
        <v>587.0421</v>
      </c>
      <c r="I44" s="372">
        <v>0</v>
      </c>
      <c r="J44" s="371">
        <v>537.8</v>
      </c>
      <c r="K44" s="372">
        <v>531.4316</v>
      </c>
      <c r="L44" s="370">
        <f t="shared" si="1"/>
        <v>6.368399999999951</v>
      </c>
      <c r="M44" s="411"/>
    </row>
    <row r="45" spans="1:13" s="15" customFormat="1" ht="15">
      <c r="A45" s="346">
        <v>34</v>
      </c>
      <c r="B45" s="347" t="s">
        <v>919</v>
      </c>
      <c r="C45" s="369">
        <f>'T6_FG_py_Utlsn (2)'!C45+'T6_FG_py_Utlsn (2)'!D45</f>
        <v>1876.22</v>
      </c>
      <c r="D45" s="369">
        <v>11.074000000000296</v>
      </c>
      <c r="E45" s="370">
        <v>1343.312</v>
      </c>
      <c r="F45" s="370">
        <v>1349.43</v>
      </c>
      <c r="G45" s="370">
        <f t="shared" si="0"/>
        <v>4.956000000000131</v>
      </c>
      <c r="H45" s="371">
        <f>'T6_FG_py_Utlsn (2)'!H45</f>
        <v>386.55620000000005</v>
      </c>
      <c r="I45" s="372">
        <v>0</v>
      </c>
      <c r="J45" s="371">
        <v>0</v>
      </c>
      <c r="K45" s="372">
        <v>0</v>
      </c>
      <c r="L45" s="370">
        <f t="shared" si="1"/>
        <v>0</v>
      </c>
      <c r="M45" s="411"/>
    </row>
    <row r="46" spans="1:13" s="15" customFormat="1" ht="12.75">
      <c r="A46" s="3" t="s">
        <v>19</v>
      </c>
      <c r="B46" s="30"/>
      <c r="C46" s="635">
        <f>'T6_FG_py_Utlsn (2)'!C46+'T6_FG_py_Utlsn (2)'!D46</f>
        <v>53903.5561</v>
      </c>
      <c r="D46" s="412">
        <f aca="true" t="shared" si="2" ref="D46:L46">SUM(D12:D45)</f>
        <v>477.06366022494524</v>
      </c>
      <c r="E46" s="412">
        <f t="shared" si="2"/>
        <v>48027.07999999999</v>
      </c>
      <c r="F46" s="412">
        <f t="shared" si="2"/>
        <v>48275.585941314</v>
      </c>
      <c r="G46" s="360">
        <f t="shared" si="2"/>
        <v>228.55771891094523</v>
      </c>
      <c r="H46" s="371">
        <f>'T6_FG_py_Utlsn (2)'!H46</f>
        <v>11105.756100000002</v>
      </c>
      <c r="I46" s="360">
        <f t="shared" si="2"/>
        <v>0</v>
      </c>
      <c r="J46" s="360">
        <f t="shared" si="2"/>
        <v>7801.258</v>
      </c>
      <c r="K46" s="360">
        <f t="shared" si="2"/>
        <v>7726.262800000001</v>
      </c>
      <c r="L46" s="360">
        <f t="shared" si="2"/>
        <v>74.99520000000018</v>
      </c>
      <c r="M46" s="411"/>
    </row>
    <row r="47" spans="1:12" ht="12.75">
      <c r="A47" s="21" t="s">
        <v>664</v>
      </c>
      <c r="B47" s="22"/>
      <c r="C47" s="22"/>
      <c r="D47" s="22"/>
      <c r="E47" s="22"/>
      <c r="F47" s="22"/>
      <c r="G47" s="5"/>
      <c r="H47" s="22"/>
      <c r="I47" s="15"/>
      <c r="J47" s="22"/>
      <c r="K47" s="22"/>
      <c r="L47" s="22"/>
    </row>
    <row r="48" spans="1:12" ht="15.75" customHeight="1">
      <c r="A48" s="15"/>
      <c r="B48" s="15"/>
      <c r="C48" s="15"/>
      <c r="D48" s="15"/>
      <c r="E48" s="15"/>
      <c r="F48" s="15"/>
      <c r="G48" s="15"/>
      <c r="H48" s="15"/>
      <c r="I48" s="124"/>
      <c r="J48" s="15"/>
      <c r="K48" s="15"/>
      <c r="L48" s="15"/>
    </row>
    <row r="49" spans="1:10" ht="15.75" customHeight="1">
      <c r="A49" s="15" t="s">
        <v>12</v>
      </c>
      <c r="B49" s="15"/>
      <c r="C49" s="368"/>
      <c r="D49" s="15"/>
      <c r="E49" s="15"/>
      <c r="F49" s="15"/>
      <c r="G49" s="15"/>
      <c r="H49" s="695" t="s">
        <v>13</v>
      </c>
      <c r="I49" s="695"/>
      <c r="J49" s="695"/>
    </row>
    <row r="50" spans="2:10" ht="12.75" customHeight="1">
      <c r="B50" s="86"/>
      <c r="C50" s="86"/>
      <c r="D50" s="86"/>
      <c r="E50" s="86"/>
      <c r="F50" s="86"/>
      <c r="G50" s="86"/>
      <c r="H50" s="695" t="s">
        <v>14</v>
      </c>
      <c r="I50" s="695"/>
      <c r="J50" s="695"/>
    </row>
    <row r="51" spans="2:10" ht="12.75" customHeight="1">
      <c r="B51" s="86"/>
      <c r="C51" s="86"/>
      <c r="D51" s="86"/>
      <c r="E51" s="86"/>
      <c r="F51" s="86"/>
      <c r="G51" s="86"/>
      <c r="H51" s="695" t="s">
        <v>20</v>
      </c>
      <c r="I51" s="695"/>
      <c r="J51" s="695"/>
    </row>
    <row r="52" spans="1:10" ht="12.75">
      <c r="A52" s="15"/>
      <c r="B52" s="15"/>
      <c r="C52" s="15"/>
      <c r="E52" s="15"/>
      <c r="H52" s="667" t="s">
        <v>85</v>
      </c>
      <c r="I52" s="667"/>
      <c r="J52" s="667"/>
    </row>
    <row r="53" spans="1:9" ht="12.75">
      <c r="A53" s="15"/>
      <c r="I53" s="128"/>
    </row>
    <row r="54" spans="1:12" ht="12.75">
      <c r="A54" s="128"/>
      <c r="B54" s="128"/>
      <c r="C54" s="128"/>
      <c r="D54" s="128"/>
      <c r="E54" s="128"/>
      <c r="F54" s="128"/>
      <c r="G54" s="128"/>
      <c r="H54" s="128"/>
      <c r="J54" s="128"/>
      <c r="K54" s="128"/>
      <c r="L54" s="128"/>
    </row>
  </sheetData>
  <sheetProtection/>
  <mergeCells count="14">
    <mergeCell ref="A9:A10"/>
    <mergeCell ref="I8:L8"/>
    <mergeCell ref="A3:L3"/>
    <mergeCell ref="A2:L2"/>
    <mergeCell ref="A5:L5"/>
    <mergeCell ref="A7:B7"/>
    <mergeCell ref="F7:L7"/>
    <mergeCell ref="B9:B10"/>
    <mergeCell ref="H49:J49"/>
    <mergeCell ref="H50:J50"/>
    <mergeCell ref="H51:J51"/>
    <mergeCell ref="H52:J52"/>
    <mergeCell ref="C9:G9"/>
    <mergeCell ref="H9:L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9" r:id="rId1"/>
  <rowBreaks count="1" manualBreakCount="1">
    <brk id="53" max="255" man="1"/>
  </rowBreaks>
</worksheet>
</file>

<file path=xl/worksheets/sheet21.xml><?xml version="1.0" encoding="utf-8"?>
<worksheet xmlns="http://schemas.openxmlformats.org/spreadsheetml/2006/main" xmlns:r="http://schemas.openxmlformats.org/officeDocument/2006/relationships">
  <sheetPr>
    <pageSetUpPr fitToPage="1"/>
  </sheetPr>
  <dimension ref="A1:S55"/>
  <sheetViews>
    <sheetView zoomScaleSheetLayoutView="90" zoomScalePageLayoutView="0" workbookViewId="0" topLeftCell="A1">
      <pane xSplit="2" ySplit="11" topLeftCell="C44" activePane="bottomRight" state="frozen"/>
      <selection pane="topLeft" activeCell="A1" sqref="A1"/>
      <selection pane="topRight" activeCell="C1" sqref="C1"/>
      <selection pane="bottomLeft" activeCell="A12" sqref="A12"/>
      <selection pane="bottomRight" activeCell="N12" sqref="N12:N46"/>
    </sheetView>
  </sheetViews>
  <sheetFormatPr defaultColWidth="9.140625" defaultRowHeight="12.75"/>
  <cols>
    <col min="1" max="1" width="6.00390625" style="16" customWidth="1"/>
    <col min="2" max="2" width="24.140625" style="16" customWidth="1"/>
    <col min="3" max="3" width="10.57421875" style="16" customWidth="1"/>
    <col min="4" max="4" width="9.8515625" style="16" customWidth="1"/>
    <col min="5" max="5" width="9.57421875" style="16" bestFit="1" customWidth="1"/>
    <col min="6" max="6" width="10.8515625" style="16" customWidth="1"/>
    <col min="7" max="7" width="15.8515625" style="16" customWidth="1"/>
    <col min="8" max="8" width="12.421875" style="16" customWidth="1"/>
    <col min="9" max="9" width="12.140625" style="16" customWidth="1"/>
    <col min="10" max="10" width="9.00390625" style="16" customWidth="1"/>
    <col min="11" max="11" width="12.00390625" style="16" customWidth="1"/>
    <col min="12" max="12" width="13.7109375" style="16" customWidth="1"/>
    <col min="13" max="13" width="9.140625" style="16" hidden="1" customWidth="1"/>
    <col min="14" max="16384" width="9.140625" style="16" customWidth="1"/>
  </cols>
  <sheetData>
    <row r="1" spans="4:16" ht="15">
      <c r="D1" s="36"/>
      <c r="E1" s="36"/>
      <c r="F1" s="36"/>
      <c r="G1" s="36"/>
      <c r="H1" s="36"/>
      <c r="I1" s="36"/>
      <c r="J1" s="36"/>
      <c r="K1" s="36"/>
      <c r="L1" s="781" t="s">
        <v>73</v>
      </c>
      <c r="M1" s="781"/>
      <c r="N1" s="781"/>
      <c r="O1" s="43"/>
      <c r="P1" s="43"/>
    </row>
    <row r="2" spans="1:16" ht="15">
      <c r="A2" s="749" t="s">
        <v>0</v>
      </c>
      <c r="B2" s="749"/>
      <c r="C2" s="749"/>
      <c r="D2" s="749"/>
      <c r="E2" s="749"/>
      <c r="F2" s="749"/>
      <c r="G2" s="749"/>
      <c r="H2" s="749"/>
      <c r="I2" s="749"/>
      <c r="J2" s="749"/>
      <c r="K2" s="749"/>
      <c r="L2" s="749"/>
      <c r="M2" s="45"/>
      <c r="N2" s="45"/>
      <c r="O2" s="45"/>
      <c r="P2" s="45"/>
    </row>
    <row r="3" spans="1:16" ht="20.25">
      <c r="A3" s="782" t="s">
        <v>704</v>
      </c>
      <c r="B3" s="782"/>
      <c r="C3" s="782"/>
      <c r="D3" s="782"/>
      <c r="E3" s="782"/>
      <c r="F3" s="782"/>
      <c r="G3" s="782"/>
      <c r="H3" s="782"/>
      <c r="I3" s="782"/>
      <c r="J3" s="782"/>
      <c r="K3" s="782"/>
      <c r="L3" s="782"/>
      <c r="M3" s="44"/>
      <c r="N3" s="44"/>
      <c r="O3" s="44"/>
      <c r="P3" s="44"/>
    </row>
    <row r="4" ht="10.5" customHeight="1"/>
    <row r="5" spans="1:12" ht="19.5" customHeight="1">
      <c r="A5" s="755" t="s">
        <v>758</v>
      </c>
      <c r="B5" s="755"/>
      <c r="C5" s="755"/>
      <c r="D5" s="755"/>
      <c r="E5" s="755"/>
      <c r="F5" s="755"/>
      <c r="G5" s="755"/>
      <c r="H5" s="755"/>
      <c r="I5" s="755"/>
      <c r="J5" s="755"/>
      <c r="K5" s="755"/>
      <c r="L5" s="755"/>
    </row>
    <row r="6" spans="1:12" ht="12.75">
      <c r="A6" s="23"/>
      <c r="B6" s="23"/>
      <c r="C6" s="23"/>
      <c r="D6" s="23"/>
      <c r="E6" s="23"/>
      <c r="F6" s="23"/>
      <c r="G6" s="23"/>
      <c r="H6" s="23"/>
      <c r="I6" s="23"/>
      <c r="J6" s="23"/>
      <c r="K6" s="23"/>
      <c r="L6" s="23"/>
    </row>
    <row r="7" spans="1:12" ht="12.75">
      <c r="A7" s="667" t="s">
        <v>1137</v>
      </c>
      <c r="B7" s="667"/>
      <c r="F7" s="779" t="s">
        <v>21</v>
      </c>
      <c r="G7" s="779"/>
      <c r="H7" s="779"/>
      <c r="I7" s="779"/>
      <c r="J7" s="779"/>
      <c r="K7" s="779"/>
      <c r="L7" s="779"/>
    </row>
    <row r="8" spans="1:12" ht="12.75">
      <c r="A8" s="15"/>
      <c r="F8" s="17"/>
      <c r="G8" s="102"/>
      <c r="H8" s="102"/>
      <c r="I8" s="754" t="s">
        <v>782</v>
      </c>
      <c r="J8" s="754"/>
      <c r="K8" s="754"/>
      <c r="L8" s="754"/>
    </row>
    <row r="9" spans="1:19" s="15" customFormat="1" ht="12.75">
      <c r="A9" s="662" t="s">
        <v>2</v>
      </c>
      <c r="B9" s="662" t="s">
        <v>3</v>
      </c>
      <c r="C9" s="645" t="s">
        <v>22</v>
      </c>
      <c r="D9" s="646"/>
      <c r="E9" s="646"/>
      <c r="F9" s="646"/>
      <c r="G9" s="646"/>
      <c r="H9" s="645" t="s">
        <v>44</v>
      </c>
      <c r="I9" s="646"/>
      <c r="J9" s="646"/>
      <c r="K9" s="646"/>
      <c r="L9" s="646"/>
      <c r="R9" s="30"/>
      <c r="S9" s="31"/>
    </row>
    <row r="10" spans="1:12" s="15" customFormat="1" ht="77.25" customHeight="1">
      <c r="A10" s="662"/>
      <c r="B10" s="662"/>
      <c r="C10" s="5" t="s">
        <v>757</v>
      </c>
      <c r="D10" s="5" t="s">
        <v>789</v>
      </c>
      <c r="E10" s="5" t="s">
        <v>71</v>
      </c>
      <c r="F10" s="5" t="s">
        <v>72</v>
      </c>
      <c r="G10" s="5" t="s">
        <v>665</v>
      </c>
      <c r="H10" s="5" t="s">
        <v>757</v>
      </c>
      <c r="I10" s="5" t="s">
        <v>789</v>
      </c>
      <c r="J10" s="5" t="s">
        <v>71</v>
      </c>
      <c r="K10" s="5" t="s">
        <v>72</v>
      </c>
      <c r="L10" s="5" t="s">
        <v>666</v>
      </c>
    </row>
    <row r="11" spans="1:12" s="15" customFormat="1" ht="12.75">
      <c r="A11" s="5">
        <v>1</v>
      </c>
      <c r="B11" s="5">
        <v>2</v>
      </c>
      <c r="C11" s="5">
        <v>3</v>
      </c>
      <c r="D11" s="5">
        <v>4</v>
      </c>
      <c r="E11" s="5">
        <v>5</v>
      </c>
      <c r="F11" s="5">
        <v>6</v>
      </c>
      <c r="G11" s="5">
        <v>7</v>
      </c>
      <c r="H11" s="5">
        <v>8</v>
      </c>
      <c r="I11" s="5">
        <v>9</v>
      </c>
      <c r="J11" s="5">
        <v>10</v>
      </c>
      <c r="K11" s="5">
        <v>11</v>
      </c>
      <c r="L11" s="5">
        <v>12</v>
      </c>
    </row>
    <row r="12" spans="1:17" s="15" customFormat="1" ht="15">
      <c r="A12" s="346">
        <v>1</v>
      </c>
      <c r="B12" s="347" t="s">
        <v>886</v>
      </c>
      <c r="C12" s="374">
        <v>1064.7504997167057</v>
      </c>
      <c r="D12" s="374">
        <v>2.3268620479999527</v>
      </c>
      <c r="E12" s="374">
        <v>1063.50768</v>
      </c>
      <c r="F12" s="374">
        <v>1060.9988822453333</v>
      </c>
      <c r="G12" s="374">
        <f>D12+E12-F12</f>
        <v>4.835659802666669</v>
      </c>
      <c r="H12" s="375">
        <v>219.63463823529412</v>
      </c>
      <c r="I12" s="375">
        <v>0</v>
      </c>
      <c r="J12" s="375">
        <v>182.15328000000002</v>
      </c>
      <c r="K12" s="375">
        <v>182.04000000000002</v>
      </c>
      <c r="L12" s="374">
        <f>I12+J12-K12</f>
        <v>0.11328000000000316</v>
      </c>
      <c r="N12" s="368">
        <f>C12+D12</f>
        <v>1067.0773617647055</v>
      </c>
      <c r="O12" s="368"/>
      <c r="P12" s="368"/>
      <c r="Q12" s="368"/>
    </row>
    <row r="13" spans="1:17" s="15" customFormat="1" ht="15">
      <c r="A13" s="346">
        <v>2</v>
      </c>
      <c r="B13" s="347" t="s">
        <v>887</v>
      </c>
      <c r="C13" s="374">
        <v>1477.2800899247056</v>
      </c>
      <c r="D13" s="374">
        <v>8.891271840000172</v>
      </c>
      <c r="E13" s="376">
        <v>1152.1333200000001</v>
      </c>
      <c r="F13" s="374">
        <v>1141.9953422453334</v>
      </c>
      <c r="G13" s="374">
        <f>D13+E13-F13</f>
        <v>19.029249594666908</v>
      </c>
      <c r="H13" s="375">
        <v>305.98063823529407</v>
      </c>
      <c r="I13" s="375">
        <v>0</v>
      </c>
      <c r="J13" s="376">
        <v>197.33272000000002</v>
      </c>
      <c r="K13" s="375">
        <v>195.66341838235294</v>
      </c>
      <c r="L13" s="374">
        <f aca="true" t="shared" si="0" ref="L13:L45">I13+J13-K13</f>
        <v>1.6693016176470792</v>
      </c>
      <c r="N13" s="368">
        <f aca="true" t="shared" si="1" ref="N13:N46">C13+D13</f>
        <v>1486.1713617647058</v>
      </c>
      <c r="O13" s="368"/>
      <c r="P13" s="368"/>
      <c r="Q13" s="368"/>
    </row>
    <row r="14" spans="1:17" s="15" customFormat="1" ht="15">
      <c r="A14" s="346">
        <v>3</v>
      </c>
      <c r="B14" s="347" t="s">
        <v>888</v>
      </c>
      <c r="C14" s="374">
        <v>1560.5746617647058</v>
      </c>
      <c r="D14" s="374">
        <v>9.969000000000051</v>
      </c>
      <c r="E14" s="374">
        <v>1529.349</v>
      </c>
      <c r="F14" s="374">
        <v>1538.4188822453334</v>
      </c>
      <c r="G14" s="374">
        <f aca="true" t="shared" si="2" ref="G14:G45">D14+E14-F14</f>
        <v>0.8991177546665767</v>
      </c>
      <c r="H14" s="375">
        <v>323.23633823529406</v>
      </c>
      <c r="I14" s="375">
        <v>0</v>
      </c>
      <c r="J14" s="375">
        <v>346.66200000000003</v>
      </c>
      <c r="K14" s="375">
        <v>346.66</v>
      </c>
      <c r="L14" s="374">
        <f t="shared" si="0"/>
        <v>0.0020000000000095497</v>
      </c>
      <c r="N14" s="368">
        <f t="shared" si="1"/>
        <v>1570.5436617647058</v>
      </c>
      <c r="O14" s="368"/>
      <c r="P14" s="368"/>
      <c r="Q14" s="368"/>
    </row>
    <row r="15" spans="1:17" s="15" customFormat="1" ht="15">
      <c r="A15" s="346">
        <v>4</v>
      </c>
      <c r="B15" s="347" t="s">
        <v>889</v>
      </c>
      <c r="C15" s="374">
        <v>1618.9342617647055</v>
      </c>
      <c r="D15" s="374">
        <v>5.220000000000255</v>
      </c>
      <c r="E15" s="374">
        <v>1591.932</v>
      </c>
      <c r="F15" s="374">
        <v>1594.6088822453335</v>
      </c>
      <c r="G15" s="374">
        <f t="shared" si="2"/>
        <v>2.5431177546668096</v>
      </c>
      <c r="H15" s="375">
        <v>334.2817382352941</v>
      </c>
      <c r="I15" s="375">
        <v>0</v>
      </c>
      <c r="J15" s="375">
        <v>247.42000000000002</v>
      </c>
      <c r="K15" s="375">
        <v>246.05</v>
      </c>
      <c r="L15" s="374">
        <f t="shared" si="0"/>
        <v>1.3700000000000045</v>
      </c>
      <c r="N15" s="368">
        <f t="shared" si="1"/>
        <v>1624.1542617647058</v>
      </c>
      <c r="O15" s="368"/>
      <c r="P15" s="368"/>
      <c r="Q15" s="368"/>
    </row>
    <row r="16" spans="1:17" s="15" customFormat="1" ht="15">
      <c r="A16" s="346">
        <v>5</v>
      </c>
      <c r="B16" s="347" t="s">
        <v>890</v>
      </c>
      <c r="C16" s="374">
        <v>1342.3658117647058</v>
      </c>
      <c r="D16" s="374">
        <v>16.810000000000173</v>
      </c>
      <c r="E16" s="374">
        <v>1239.8</v>
      </c>
      <c r="F16" s="374">
        <v>1255.2588822453333</v>
      </c>
      <c r="G16" s="374">
        <f t="shared" si="2"/>
        <v>1.3511177546668023</v>
      </c>
      <c r="H16" s="375">
        <v>279.6881882352941</v>
      </c>
      <c r="I16" s="375">
        <v>0</v>
      </c>
      <c r="J16" s="375">
        <v>95.19999999999999</v>
      </c>
      <c r="K16" s="375">
        <v>94.65</v>
      </c>
      <c r="L16" s="374">
        <f t="shared" si="0"/>
        <v>0.549999999999983</v>
      </c>
      <c r="N16" s="368">
        <f t="shared" si="1"/>
        <v>1359.175811764706</v>
      </c>
      <c r="O16" s="368"/>
      <c r="P16" s="368"/>
      <c r="Q16" s="368"/>
    </row>
    <row r="17" spans="1:17" s="15" customFormat="1" ht="15">
      <c r="A17" s="346">
        <v>6</v>
      </c>
      <c r="B17" s="347" t="s">
        <v>891</v>
      </c>
      <c r="C17" s="374">
        <v>663.1213117647059</v>
      </c>
      <c r="D17" s="374">
        <v>1.2259999999998854</v>
      </c>
      <c r="E17" s="374">
        <v>614.8820000000001</v>
      </c>
      <c r="F17" s="374">
        <v>613.6088822453333</v>
      </c>
      <c r="G17" s="374">
        <f t="shared" si="2"/>
        <v>2.4991177546665995</v>
      </c>
      <c r="H17" s="375">
        <v>136.6022882352941</v>
      </c>
      <c r="I17" s="375">
        <v>0</v>
      </c>
      <c r="J17" s="375">
        <v>0</v>
      </c>
      <c r="K17" s="375">
        <v>0</v>
      </c>
      <c r="L17" s="374">
        <f t="shared" si="0"/>
        <v>0</v>
      </c>
      <c r="N17" s="368">
        <f t="shared" si="1"/>
        <v>664.3473117647058</v>
      </c>
      <c r="O17" s="368"/>
      <c r="P17" s="368"/>
      <c r="Q17" s="368"/>
    </row>
    <row r="18" spans="1:17" s="15" customFormat="1" ht="15">
      <c r="A18" s="346">
        <v>7</v>
      </c>
      <c r="B18" s="347" t="s">
        <v>892</v>
      </c>
      <c r="C18" s="374">
        <v>659.5526617647057</v>
      </c>
      <c r="D18" s="374">
        <v>20.267000000000053</v>
      </c>
      <c r="E18" s="374">
        <v>680.816</v>
      </c>
      <c r="F18" s="374">
        <v>698.6088822453333</v>
      </c>
      <c r="G18" s="374">
        <f t="shared" si="2"/>
        <v>2.474117754666736</v>
      </c>
      <c r="H18" s="375">
        <v>139.72033823529412</v>
      </c>
      <c r="I18" s="375">
        <v>0</v>
      </c>
      <c r="J18" s="375">
        <v>116.41300000000001</v>
      </c>
      <c r="K18" s="375">
        <v>116.41</v>
      </c>
      <c r="L18" s="374">
        <f t="shared" si="0"/>
        <v>0.0030000000000143245</v>
      </c>
      <c r="N18" s="368">
        <f t="shared" si="1"/>
        <v>679.8196617647058</v>
      </c>
      <c r="O18" s="368"/>
      <c r="P18" s="368"/>
      <c r="Q18" s="368"/>
    </row>
    <row r="19" spans="1:17" s="15" customFormat="1" ht="15">
      <c r="A19" s="346">
        <v>8</v>
      </c>
      <c r="B19" s="347" t="s">
        <v>893</v>
      </c>
      <c r="C19" s="374">
        <v>1036.5025117647058</v>
      </c>
      <c r="D19" s="374">
        <v>14.08400000000006</v>
      </c>
      <c r="E19" s="374">
        <v>967.494</v>
      </c>
      <c r="F19" s="374">
        <v>980.6088822453333</v>
      </c>
      <c r="G19" s="374">
        <f t="shared" si="2"/>
        <v>0.9691177546667404</v>
      </c>
      <c r="H19" s="375">
        <v>216.1094882352941</v>
      </c>
      <c r="I19" s="375">
        <v>0</v>
      </c>
      <c r="J19" s="375">
        <v>228.779</v>
      </c>
      <c r="K19" s="375">
        <v>227.83</v>
      </c>
      <c r="L19" s="374">
        <f t="shared" si="0"/>
        <v>0.9489999999999839</v>
      </c>
      <c r="N19" s="368">
        <f t="shared" si="1"/>
        <v>1050.5865117647058</v>
      </c>
      <c r="O19" s="368"/>
      <c r="P19" s="368"/>
      <c r="Q19" s="368"/>
    </row>
    <row r="20" spans="1:17" s="15" customFormat="1" ht="15">
      <c r="A20" s="346">
        <v>9</v>
      </c>
      <c r="B20" s="347" t="s">
        <v>894</v>
      </c>
      <c r="C20" s="374">
        <v>916.8073617647055</v>
      </c>
      <c r="D20" s="374">
        <v>11.424000000000206</v>
      </c>
      <c r="E20" s="374">
        <v>1107.9389999999999</v>
      </c>
      <c r="F20" s="374">
        <v>1118.65</v>
      </c>
      <c r="G20" s="374">
        <f t="shared" si="2"/>
        <v>0.7129999999999654</v>
      </c>
      <c r="H20" s="375">
        <v>190.9006382352941</v>
      </c>
      <c r="I20" s="375">
        <v>0</v>
      </c>
      <c r="J20" s="375">
        <v>257.628</v>
      </c>
      <c r="K20" s="375">
        <v>256.65</v>
      </c>
      <c r="L20" s="374">
        <f t="shared" si="0"/>
        <v>0.9780000000000086</v>
      </c>
      <c r="N20" s="368">
        <f t="shared" si="1"/>
        <v>928.2313617647058</v>
      </c>
      <c r="O20" s="368"/>
      <c r="P20" s="368"/>
      <c r="Q20" s="368"/>
    </row>
    <row r="21" spans="1:17" s="15" customFormat="1" ht="15">
      <c r="A21" s="346">
        <v>10</v>
      </c>
      <c r="B21" s="347" t="s">
        <v>895</v>
      </c>
      <c r="C21" s="374">
        <v>1275.9027617647057</v>
      </c>
      <c r="D21" s="374">
        <v>5.872000000000071</v>
      </c>
      <c r="E21" s="374">
        <v>990.5663999999999</v>
      </c>
      <c r="F21" s="374">
        <v>995.9599999999999</v>
      </c>
      <c r="G21" s="374">
        <f t="shared" si="2"/>
        <v>0.47840000000007876</v>
      </c>
      <c r="H21" s="375">
        <v>263.7412382352941</v>
      </c>
      <c r="I21" s="375">
        <v>0</v>
      </c>
      <c r="J21" s="375">
        <v>218.26847999999998</v>
      </c>
      <c r="K21" s="375">
        <v>217.79000000000002</v>
      </c>
      <c r="L21" s="374">
        <f t="shared" si="0"/>
        <v>0.47847999999996205</v>
      </c>
      <c r="N21" s="368">
        <f t="shared" si="1"/>
        <v>1281.7747617647058</v>
      </c>
      <c r="O21" s="368"/>
      <c r="P21" s="368"/>
      <c r="Q21" s="368"/>
    </row>
    <row r="22" spans="1:17" s="15" customFormat="1" ht="15">
      <c r="A22" s="346">
        <v>11</v>
      </c>
      <c r="B22" s="347" t="s">
        <v>896</v>
      </c>
      <c r="C22" s="374">
        <v>762.8532617647057</v>
      </c>
      <c r="D22" s="374">
        <v>15.35200000000009</v>
      </c>
      <c r="E22" s="376">
        <v>1073.1136</v>
      </c>
      <c r="F22" s="374">
        <v>1085.6688822453334</v>
      </c>
      <c r="G22" s="374">
        <f t="shared" si="2"/>
        <v>2.796717754666588</v>
      </c>
      <c r="H22" s="375">
        <v>159.99073823529412</v>
      </c>
      <c r="I22" s="375">
        <v>0</v>
      </c>
      <c r="J22" s="376">
        <v>236.45752000000002</v>
      </c>
      <c r="K22" s="375">
        <v>235.43685299999999</v>
      </c>
      <c r="L22" s="374">
        <f t="shared" si="0"/>
        <v>1.0206670000000315</v>
      </c>
      <c r="N22" s="368">
        <f t="shared" si="1"/>
        <v>778.2052617647058</v>
      </c>
      <c r="O22" s="368"/>
      <c r="P22" s="368"/>
      <c r="Q22" s="368"/>
    </row>
    <row r="23" spans="1:17" s="15" customFormat="1" ht="15">
      <c r="A23" s="346">
        <v>12</v>
      </c>
      <c r="B23" s="347" t="s">
        <v>897</v>
      </c>
      <c r="C23" s="374">
        <v>2171.0142117647056</v>
      </c>
      <c r="D23" s="374">
        <v>15.672000000000025</v>
      </c>
      <c r="E23" s="374">
        <v>1843.48</v>
      </c>
      <c r="F23" s="374">
        <v>1857.6088822453335</v>
      </c>
      <c r="G23" s="374">
        <f t="shared" si="2"/>
        <v>1.5431177546665822</v>
      </c>
      <c r="H23" s="375">
        <v>450.20578823529405</v>
      </c>
      <c r="I23" s="375">
        <v>0</v>
      </c>
      <c r="J23" s="375">
        <v>36.819</v>
      </c>
      <c r="K23" s="375">
        <v>35.65</v>
      </c>
      <c r="L23" s="374">
        <f t="shared" si="0"/>
        <v>1.169000000000004</v>
      </c>
      <c r="N23" s="368">
        <f t="shared" si="1"/>
        <v>2186.6862117647056</v>
      </c>
      <c r="O23" s="368"/>
      <c r="P23" s="368"/>
      <c r="Q23" s="368"/>
    </row>
    <row r="24" spans="1:17" s="15" customFormat="1" ht="15">
      <c r="A24" s="346">
        <v>13</v>
      </c>
      <c r="B24" s="347" t="s">
        <v>898</v>
      </c>
      <c r="C24" s="374">
        <v>1111.5979117647057</v>
      </c>
      <c r="D24" s="374">
        <v>4.18100000000004</v>
      </c>
      <c r="E24" s="374">
        <v>1117.9715</v>
      </c>
      <c r="F24" s="374">
        <v>1120.6088822453335</v>
      </c>
      <c r="G24" s="374">
        <f t="shared" si="2"/>
        <v>1.543617754666684</v>
      </c>
      <c r="H24" s="375">
        <v>229.5410882352941</v>
      </c>
      <c r="I24" s="375">
        <v>0</v>
      </c>
      <c r="J24" s="375">
        <v>248.003</v>
      </c>
      <c r="K24" s="375">
        <v>247.65</v>
      </c>
      <c r="L24" s="374">
        <f t="shared" si="0"/>
        <v>0.3529999999999802</v>
      </c>
      <c r="N24" s="368">
        <f t="shared" si="1"/>
        <v>1115.7789117647058</v>
      </c>
      <c r="O24" s="368"/>
      <c r="P24" s="368"/>
      <c r="Q24" s="368"/>
    </row>
    <row r="25" spans="1:17" s="15" customFormat="1" ht="15">
      <c r="A25" s="346">
        <v>14</v>
      </c>
      <c r="B25" s="347" t="s">
        <v>899</v>
      </c>
      <c r="C25" s="374">
        <v>752.8962617647057</v>
      </c>
      <c r="D25" s="374">
        <v>0.5932000000000244</v>
      </c>
      <c r="E25" s="374">
        <v>705</v>
      </c>
      <c r="F25" s="374">
        <v>704.14</v>
      </c>
      <c r="G25" s="374">
        <f t="shared" si="2"/>
        <v>1.453200000000038</v>
      </c>
      <c r="H25" s="375">
        <v>154.8985382352941</v>
      </c>
      <c r="I25" s="375">
        <v>0</v>
      </c>
      <c r="J25" s="375">
        <v>124.16</v>
      </c>
      <c r="K25" s="375">
        <v>124.16</v>
      </c>
      <c r="L25" s="374">
        <f t="shared" si="0"/>
        <v>0</v>
      </c>
      <c r="N25" s="368">
        <f t="shared" si="1"/>
        <v>753.4894617647058</v>
      </c>
      <c r="O25" s="368"/>
      <c r="P25" s="368"/>
      <c r="Q25" s="368"/>
    </row>
    <row r="26" spans="1:17" s="15" customFormat="1" ht="15">
      <c r="A26" s="346">
        <v>15</v>
      </c>
      <c r="B26" s="347" t="s">
        <v>900</v>
      </c>
      <c r="C26" s="374">
        <v>342.2580117647059</v>
      </c>
      <c r="D26" s="374">
        <v>17.300999999999988</v>
      </c>
      <c r="E26" s="374">
        <v>272.4</v>
      </c>
      <c r="F26" s="374">
        <v>287.60888224533335</v>
      </c>
      <c r="G26" s="374">
        <f t="shared" si="2"/>
        <v>2.092117754666617</v>
      </c>
      <c r="H26" s="375">
        <v>73.73698823529412</v>
      </c>
      <c r="I26" s="375">
        <v>0</v>
      </c>
      <c r="J26" s="375">
        <v>0</v>
      </c>
      <c r="K26" s="375">
        <v>0</v>
      </c>
      <c r="L26" s="374">
        <f t="shared" si="0"/>
        <v>0</v>
      </c>
      <c r="N26" s="368">
        <f t="shared" si="1"/>
        <v>359.5590117647059</v>
      </c>
      <c r="O26" s="368"/>
      <c r="P26" s="368"/>
      <c r="Q26" s="368"/>
    </row>
    <row r="27" spans="1:17" s="15" customFormat="1" ht="15">
      <c r="A27" s="346">
        <v>16</v>
      </c>
      <c r="B27" s="347" t="s">
        <v>901</v>
      </c>
      <c r="C27" s="374">
        <v>1113.766361764706</v>
      </c>
      <c r="D27" s="374">
        <v>17.743499999999813</v>
      </c>
      <c r="E27" s="374">
        <v>1087.585</v>
      </c>
      <c r="F27" s="374">
        <v>1104.2788822453333</v>
      </c>
      <c r="G27" s="374">
        <f t="shared" si="2"/>
        <v>1.0496177546665422</v>
      </c>
      <c r="H27" s="375">
        <v>232.7821382352941</v>
      </c>
      <c r="I27" s="375">
        <v>0</v>
      </c>
      <c r="J27" s="375">
        <v>117.5</v>
      </c>
      <c r="K27" s="375">
        <v>117.5</v>
      </c>
      <c r="L27" s="374">
        <f t="shared" si="0"/>
        <v>0</v>
      </c>
      <c r="N27" s="368">
        <f t="shared" si="1"/>
        <v>1131.5098617647059</v>
      </c>
      <c r="O27" s="368"/>
      <c r="P27" s="368"/>
      <c r="Q27" s="368"/>
    </row>
    <row r="28" spans="1:17" s="15" customFormat="1" ht="15">
      <c r="A28" s="346">
        <v>17</v>
      </c>
      <c r="B28" s="347" t="s">
        <v>902</v>
      </c>
      <c r="C28" s="374">
        <v>711.8627117647059</v>
      </c>
      <c r="D28" s="374">
        <v>1.17999999999995</v>
      </c>
      <c r="E28" s="374">
        <v>641.9</v>
      </c>
      <c r="F28" s="374">
        <v>639.6088822453333</v>
      </c>
      <c r="G28" s="374">
        <f t="shared" si="2"/>
        <v>3.4711177546665795</v>
      </c>
      <c r="H28" s="375">
        <v>146.5652882352941</v>
      </c>
      <c r="I28" s="375">
        <v>0</v>
      </c>
      <c r="J28" s="375">
        <v>136.6</v>
      </c>
      <c r="K28" s="375">
        <v>135.46</v>
      </c>
      <c r="L28" s="374">
        <f t="shared" si="0"/>
        <v>1.1399999999999864</v>
      </c>
      <c r="N28" s="368">
        <f t="shared" si="1"/>
        <v>713.0427117647058</v>
      </c>
      <c r="O28" s="368"/>
      <c r="P28" s="368"/>
      <c r="Q28" s="368"/>
    </row>
    <row r="29" spans="1:17" s="15" customFormat="1" ht="15">
      <c r="A29" s="348">
        <v>18</v>
      </c>
      <c r="B29" s="349" t="s">
        <v>903</v>
      </c>
      <c r="C29" s="374">
        <v>1409.639711764706</v>
      </c>
      <c r="D29" s="374">
        <v>1.893000000000029</v>
      </c>
      <c r="E29" s="374">
        <v>1310.891</v>
      </c>
      <c r="F29" s="374">
        <v>1309.6088822453335</v>
      </c>
      <c r="G29" s="374">
        <f t="shared" si="2"/>
        <v>3.175117754666644</v>
      </c>
      <c r="H29" s="375">
        <v>290.47528823529404</v>
      </c>
      <c r="I29" s="375">
        <v>0</v>
      </c>
      <c r="J29" s="375">
        <v>0</v>
      </c>
      <c r="K29" s="375">
        <v>0</v>
      </c>
      <c r="L29" s="374">
        <f t="shared" si="0"/>
        <v>0</v>
      </c>
      <c r="N29" s="368">
        <f t="shared" si="1"/>
        <v>1411.532711764706</v>
      </c>
      <c r="O29" s="368"/>
      <c r="P29" s="368"/>
      <c r="Q29" s="368"/>
    </row>
    <row r="30" spans="1:17" s="15" customFormat="1" ht="15">
      <c r="A30" s="346">
        <v>19</v>
      </c>
      <c r="B30" s="347" t="s">
        <v>904</v>
      </c>
      <c r="C30" s="374">
        <v>754.6193117647057</v>
      </c>
      <c r="D30" s="374">
        <v>1.8850000000001046</v>
      </c>
      <c r="E30" s="374">
        <v>689.289</v>
      </c>
      <c r="F30" s="374">
        <v>688.6088822453333</v>
      </c>
      <c r="G30" s="374">
        <f t="shared" si="2"/>
        <v>2.565117754666744</v>
      </c>
      <c r="H30" s="375">
        <v>155.5196882352941</v>
      </c>
      <c r="I30" s="375">
        <v>0</v>
      </c>
      <c r="J30" s="375">
        <v>0</v>
      </c>
      <c r="K30" s="375">
        <v>0</v>
      </c>
      <c r="L30" s="374">
        <f t="shared" si="0"/>
        <v>0</v>
      </c>
      <c r="N30" s="368">
        <f t="shared" si="1"/>
        <v>756.5043117647058</v>
      </c>
      <c r="O30" s="368"/>
      <c r="P30" s="368"/>
      <c r="Q30" s="368"/>
    </row>
    <row r="31" spans="1:17" s="15" customFormat="1" ht="15">
      <c r="A31" s="348">
        <v>20</v>
      </c>
      <c r="B31" s="349" t="s">
        <v>905</v>
      </c>
      <c r="C31" s="374">
        <v>1554.308461764706</v>
      </c>
      <c r="D31" s="374">
        <v>15.279999999999973</v>
      </c>
      <c r="E31" s="374">
        <v>1181.726</v>
      </c>
      <c r="F31" s="374">
        <v>1194.6088822453335</v>
      </c>
      <c r="G31" s="374">
        <f t="shared" si="2"/>
        <v>2.397117754666624</v>
      </c>
      <c r="H31" s="375">
        <v>323.03953823529406</v>
      </c>
      <c r="I31" s="375">
        <v>0</v>
      </c>
      <c r="J31" s="375">
        <v>166</v>
      </c>
      <c r="K31" s="375">
        <v>165.32</v>
      </c>
      <c r="L31" s="374">
        <f t="shared" si="0"/>
        <v>0.6800000000000068</v>
      </c>
      <c r="N31" s="368">
        <f t="shared" si="1"/>
        <v>1569.588461764706</v>
      </c>
      <c r="O31" s="368"/>
      <c r="P31" s="368"/>
      <c r="Q31" s="368"/>
    </row>
    <row r="32" spans="1:17" s="15" customFormat="1" ht="15">
      <c r="A32" s="346">
        <v>21</v>
      </c>
      <c r="B32" s="347" t="s">
        <v>906</v>
      </c>
      <c r="C32" s="374">
        <v>539.9670617647058</v>
      </c>
      <c r="D32" s="374">
        <v>9.229000000000042</v>
      </c>
      <c r="E32" s="374">
        <v>665.57952</v>
      </c>
      <c r="F32" s="374">
        <v>674.64</v>
      </c>
      <c r="G32" s="374">
        <f t="shared" si="2"/>
        <v>0.16852000000005773</v>
      </c>
      <c r="H32" s="375">
        <v>112.80793823529412</v>
      </c>
      <c r="I32" s="375">
        <v>0</v>
      </c>
      <c r="J32" s="375">
        <v>24.311999999999998</v>
      </c>
      <c r="K32" s="375">
        <v>24.31</v>
      </c>
      <c r="L32" s="374">
        <f t="shared" si="0"/>
        <v>0.0019999999999988916</v>
      </c>
      <c r="N32" s="368">
        <f t="shared" si="1"/>
        <v>549.1960617647059</v>
      </c>
      <c r="O32" s="368"/>
      <c r="P32" s="368"/>
      <c r="Q32" s="368"/>
    </row>
    <row r="33" spans="1:17" s="15" customFormat="1" ht="15">
      <c r="A33" s="346">
        <v>22</v>
      </c>
      <c r="B33" s="347" t="s">
        <v>907</v>
      </c>
      <c r="C33" s="374">
        <v>662.6234117647059</v>
      </c>
      <c r="D33" s="374">
        <v>11.494899999999916</v>
      </c>
      <c r="E33" s="376">
        <v>721.04448</v>
      </c>
      <c r="F33" s="374">
        <v>731.66</v>
      </c>
      <c r="G33" s="374">
        <f t="shared" si="2"/>
        <v>0.8793799999999692</v>
      </c>
      <c r="H33" s="375">
        <v>138.5456882352941</v>
      </c>
      <c r="I33" s="375">
        <v>0</v>
      </c>
      <c r="J33" s="376">
        <v>26.338</v>
      </c>
      <c r="K33" s="375">
        <v>26.34</v>
      </c>
      <c r="L33" s="374">
        <f t="shared" si="0"/>
        <v>-0.0019999999999988916</v>
      </c>
      <c r="N33" s="368">
        <f t="shared" si="1"/>
        <v>674.1183117647058</v>
      </c>
      <c r="O33" s="368"/>
      <c r="P33" s="368"/>
      <c r="Q33" s="368"/>
    </row>
    <row r="34" spans="1:17" s="15" customFormat="1" ht="15">
      <c r="A34" s="346">
        <v>23</v>
      </c>
      <c r="B34" s="347" t="s">
        <v>908</v>
      </c>
      <c r="C34" s="374">
        <v>1714.3114617647057</v>
      </c>
      <c r="D34" s="374">
        <v>20.646000000000186</v>
      </c>
      <c r="E34" s="374">
        <v>1415.85</v>
      </c>
      <c r="F34" s="374">
        <v>1434.65</v>
      </c>
      <c r="G34" s="374">
        <f t="shared" si="2"/>
        <v>1.8460000000000036</v>
      </c>
      <c r="H34" s="375">
        <v>357.1105382352941</v>
      </c>
      <c r="I34" s="375">
        <v>0</v>
      </c>
      <c r="J34" s="375">
        <v>260.80899999999997</v>
      </c>
      <c r="K34" s="375">
        <v>260.81</v>
      </c>
      <c r="L34" s="374">
        <f t="shared" si="0"/>
        <v>-0.0010000000000331966</v>
      </c>
      <c r="N34" s="368">
        <f t="shared" si="1"/>
        <v>1734.9574617647058</v>
      </c>
      <c r="O34" s="368"/>
      <c r="P34" s="368"/>
      <c r="Q34" s="368"/>
    </row>
    <row r="35" spans="1:17" s="15" customFormat="1" ht="15">
      <c r="A35" s="346">
        <v>24</v>
      </c>
      <c r="B35" s="347" t="s">
        <v>909</v>
      </c>
      <c r="C35" s="374">
        <v>1090.6725617647057</v>
      </c>
      <c r="D35" s="374">
        <v>5.674000000000092</v>
      </c>
      <c r="E35" s="374">
        <v>903.5810000000001</v>
      </c>
      <c r="F35" s="374">
        <v>905.6088822453333</v>
      </c>
      <c r="G35" s="374">
        <f t="shared" si="2"/>
        <v>3.646117754666875</v>
      </c>
      <c r="H35" s="375">
        <v>225.5374382352941</v>
      </c>
      <c r="I35" s="375">
        <v>0</v>
      </c>
      <c r="J35" s="375">
        <v>219.12300000000002</v>
      </c>
      <c r="K35" s="375">
        <v>219.12</v>
      </c>
      <c r="L35" s="374">
        <f t="shared" si="0"/>
        <v>0.0030000000000143245</v>
      </c>
      <c r="N35" s="368">
        <f t="shared" si="1"/>
        <v>1096.3465617647057</v>
      </c>
      <c r="O35" s="368"/>
      <c r="P35" s="368"/>
      <c r="Q35" s="368"/>
    </row>
    <row r="36" spans="1:17" s="15" customFormat="1" ht="15">
      <c r="A36" s="346">
        <v>25</v>
      </c>
      <c r="B36" s="347" t="s">
        <v>910</v>
      </c>
      <c r="C36" s="374">
        <v>2266.731761764706</v>
      </c>
      <c r="D36" s="374">
        <v>0.809400000000096</v>
      </c>
      <c r="E36" s="374">
        <v>2401.56816</v>
      </c>
      <c r="F36" s="374">
        <v>2399.6088822453335</v>
      </c>
      <c r="G36" s="374">
        <f t="shared" si="2"/>
        <v>2.7686777546664416</v>
      </c>
      <c r="H36" s="375">
        <v>466.8388382352941</v>
      </c>
      <c r="I36" s="375">
        <v>0</v>
      </c>
      <c r="J36" s="375">
        <v>555.8759999999999</v>
      </c>
      <c r="K36" s="375">
        <v>554.01</v>
      </c>
      <c r="L36" s="374">
        <f t="shared" si="0"/>
        <v>1.8659999999998718</v>
      </c>
      <c r="N36" s="368">
        <f t="shared" si="1"/>
        <v>2267.541161764706</v>
      </c>
      <c r="O36" s="368"/>
      <c r="P36" s="368"/>
      <c r="Q36" s="368"/>
    </row>
    <row r="37" spans="1:17" s="15" customFormat="1" ht="15">
      <c r="A37" s="346">
        <v>26</v>
      </c>
      <c r="B37" s="347" t="s">
        <v>911</v>
      </c>
      <c r="C37" s="374">
        <v>2970.1230117647056</v>
      </c>
      <c r="D37" s="374">
        <v>6.086999999999989</v>
      </c>
      <c r="E37" s="376">
        <v>2601.69884</v>
      </c>
      <c r="F37" s="374">
        <v>2606.2788822453335</v>
      </c>
      <c r="G37" s="374">
        <f t="shared" si="2"/>
        <v>1.5069577546664732</v>
      </c>
      <c r="H37" s="375">
        <v>612.845988235294</v>
      </c>
      <c r="I37" s="375">
        <v>0</v>
      </c>
      <c r="J37" s="376">
        <v>602.199</v>
      </c>
      <c r="K37" s="375">
        <v>601.696</v>
      </c>
      <c r="L37" s="374">
        <f t="shared" si="0"/>
        <v>0.5029999999999291</v>
      </c>
      <c r="N37" s="368">
        <f t="shared" si="1"/>
        <v>2976.2100117647055</v>
      </c>
      <c r="O37" s="368"/>
      <c r="P37" s="368"/>
      <c r="Q37" s="368"/>
    </row>
    <row r="38" spans="1:17" s="15" customFormat="1" ht="15">
      <c r="A38" s="346">
        <v>27</v>
      </c>
      <c r="B38" s="347" t="s">
        <v>912</v>
      </c>
      <c r="C38" s="374">
        <v>2344.463761764706</v>
      </c>
      <c r="D38" s="374">
        <v>13.105000000000018</v>
      </c>
      <c r="E38" s="374">
        <v>1989.15</v>
      </c>
      <c r="F38" s="374">
        <v>2000.6088822453335</v>
      </c>
      <c r="G38" s="374">
        <f t="shared" si="2"/>
        <v>1.6461177546666477</v>
      </c>
      <c r="H38" s="375">
        <v>485.38723823529403</v>
      </c>
      <c r="I38" s="375">
        <v>0</v>
      </c>
      <c r="J38" s="375">
        <v>380.62</v>
      </c>
      <c r="K38" s="375">
        <v>379.65</v>
      </c>
      <c r="L38" s="374">
        <f t="shared" si="0"/>
        <v>0.9700000000000273</v>
      </c>
      <c r="N38" s="368">
        <f t="shared" si="1"/>
        <v>2357.568761764706</v>
      </c>
      <c r="O38" s="368"/>
      <c r="P38" s="368"/>
      <c r="Q38" s="368"/>
    </row>
    <row r="39" spans="1:17" s="15" customFormat="1" ht="15">
      <c r="A39" s="346">
        <v>28</v>
      </c>
      <c r="B39" s="347" t="s">
        <v>913</v>
      </c>
      <c r="C39" s="374">
        <v>2530.265861764706</v>
      </c>
      <c r="D39" s="374">
        <v>17.924999999999727</v>
      </c>
      <c r="E39" s="374">
        <v>2462.543</v>
      </c>
      <c r="F39" s="374">
        <v>2478.6088822453335</v>
      </c>
      <c r="G39" s="374">
        <f t="shared" si="2"/>
        <v>1.8591177546663857</v>
      </c>
      <c r="H39" s="375">
        <v>524.6611382352941</v>
      </c>
      <c r="I39" s="375">
        <v>0</v>
      </c>
      <c r="J39" s="375">
        <v>570.635</v>
      </c>
      <c r="K39" s="375">
        <v>569.65</v>
      </c>
      <c r="L39" s="374">
        <f t="shared" si="0"/>
        <v>0.9850000000000136</v>
      </c>
      <c r="N39" s="368">
        <f t="shared" si="1"/>
        <v>2548.190861764706</v>
      </c>
      <c r="O39" s="368"/>
      <c r="P39" s="368"/>
      <c r="Q39" s="368"/>
    </row>
    <row r="40" spans="1:17" s="15" customFormat="1" ht="15">
      <c r="A40" s="346">
        <v>29</v>
      </c>
      <c r="B40" s="347" t="s">
        <v>914</v>
      </c>
      <c r="C40" s="374">
        <v>1612.3510117647056</v>
      </c>
      <c r="D40" s="374">
        <v>15.236000000000104</v>
      </c>
      <c r="E40" s="374">
        <v>1227.636</v>
      </c>
      <c r="F40" s="374">
        <v>1241.2788822453333</v>
      </c>
      <c r="G40" s="374">
        <f t="shared" si="2"/>
        <v>1.593117754666764</v>
      </c>
      <c r="H40" s="375">
        <v>334.9889882352941</v>
      </c>
      <c r="I40" s="375">
        <v>0</v>
      </c>
      <c r="J40" s="375">
        <v>289.054</v>
      </c>
      <c r="K40" s="375">
        <v>289.05</v>
      </c>
      <c r="L40" s="374">
        <f t="shared" si="0"/>
        <v>0.003999999999962256</v>
      </c>
      <c r="N40" s="368">
        <f t="shared" si="1"/>
        <v>1627.5870117647057</v>
      </c>
      <c r="O40" s="368"/>
      <c r="P40" s="368"/>
      <c r="Q40" s="368"/>
    </row>
    <row r="41" spans="1:17" s="15" customFormat="1" ht="15">
      <c r="A41" s="346">
        <v>30</v>
      </c>
      <c r="B41" s="347" t="s">
        <v>915</v>
      </c>
      <c r="C41" s="374">
        <v>2353.8376117647053</v>
      </c>
      <c r="D41" s="374">
        <v>10.694000000000415</v>
      </c>
      <c r="E41" s="374">
        <v>1732.1229999999998</v>
      </c>
      <c r="F41" s="374">
        <v>1741.2788822453333</v>
      </c>
      <c r="G41" s="374">
        <f t="shared" si="2"/>
        <v>1.5381177546669278</v>
      </c>
      <c r="H41" s="375">
        <v>487.136388235294</v>
      </c>
      <c r="I41" s="375">
        <v>0</v>
      </c>
      <c r="J41" s="375">
        <v>0</v>
      </c>
      <c r="K41" s="375">
        <v>0</v>
      </c>
      <c r="L41" s="374">
        <f t="shared" si="0"/>
        <v>0</v>
      </c>
      <c r="N41" s="368">
        <f t="shared" si="1"/>
        <v>2364.5316117647058</v>
      </c>
      <c r="O41" s="368"/>
      <c r="P41" s="368"/>
      <c r="Q41" s="368"/>
    </row>
    <row r="42" spans="1:17" s="15" customFormat="1" ht="15">
      <c r="A42" s="346">
        <v>31</v>
      </c>
      <c r="B42" s="347" t="s">
        <v>916</v>
      </c>
      <c r="C42" s="374">
        <v>2612.8908117647056</v>
      </c>
      <c r="D42" s="374">
        <v>8.940000000000055</v>
      </c>
      <c r="E42" s="374">
        <v>2135.089</v>
      </c>
      <c r="F42" s="374">
        <v>2141.3388822453335</v>
      </c>
      <c r="G42" s="374">
        <f t="shared" si="2"/>
        <v>2.6901177546665167</v>
      </c>
      <c r="H42" s="375">
        <v>539.8331882352941</v>
      </c>
      <c r="I42" s="375">
        <v>0</v>
      </c>
      <c r="J42" s="375">
        <v>397.2</v>
      </c>
      <c r="K42" s="375">
        <v>396.65</v>
      </c>
      <c r="L42" s="374">
        <f t="shared" si="0"/>
        <v>0.5500000000000114</v>
      </c>
      <c r="N42" s="368">
        <f t="shared" si="1"/>
        <v>2621.8308117647057</v>
      </c>
      <c r="O42" s="368"/>
      <c r="P42" s="368"/>
      <c r="Q42" s="368"/>
    </row>
    <row r="43" spans="1:17" s="15" customFormat="1" ht="15">
      <c r="A43" s="346">
        <v>32</v>
      </c>
      <c r="B43" s="347" t="s">
        <v>917</v>
      </c>
      <c r="C43" s="374">
        <v>1694.0877617647056</v>
      </c>
      <c r="D43" s="374">
        <v>33.049000000000206</v>
      </c>
      <c r="E43" s="374">
        <v>1340.279</v>
      </c>
      <c r="F43" s="374">
        <v>1369.69</v>
      </c>
      <c r="G43" s="374">
        <f t="shared" si="2"/>
        <v>3.6380000000001473</v>
      </c>
      <c r="H43" s="375">
        <v>355.49923823529406</v>
      </c>
      <c r="I43" s="375">
        <v>0</v>
      </c>
      <c r="J43" s="375">
        <v>301.231</v>
      </c>
      <c r="K43" s="375">
        <v>301.23</v>
      </c>
      <c r="L43" s="374">
        <f t="shared" si="0"/>
        <v>0.0009999999999763531</v>
      </c>
      <c r="N43" s="368">
        <f t="shared" si="1"/>
        <v>1727.1367617647059</v>
      </c>
      <c r="O43" s="368"/>
      <c r="P43" s="368"/>
      <c r="Q43" s="368"/>
    </row>
    <row r="44" spans="1:17" s="15" customFormat="1" ht="15">
      <c r="A44" s="346">
        <v>33</v>
      </c>
      <c r="B44" s="347" t="s">
        <v>918</v>
      </c>
      <c r="C44" s="374">
        <v>2151.1663617647064</v>
      </c>
      <c r="D44" s="374">
        <v>12.293999999999414</v>
      </c>
      <c r="E44" s="374">
        <v>1931.629</v>
      </c>
      <c r="F44" s="374">
        <v>1942.32</v>
      </c>
      <c r="G44" s="374">
        <f t="shared" si="2"/>
        <v>1.6029999999993834</v>
      </c>
      <c r="H44" s="375">
        <v>445.67563823529406</v>
      </c>
      <c r="I44" s="375">
        <v>0</v>
      </c>
      <c r="J44" s="375">
        <v>412.5</v>
      </c>
      <c r="K44" s="375">
        <v>412.5</v>
      </c>
      <c r="L44" s="374">
        <f t="shared" si="0"/>
        <v>0</v>
      </c>
      <c r="N44" s="368">
        <f t="shared" si="1"/>
        <v>2163.460361764706</v>
      </c>
      <c r="O44" s="368"/>
      <c r="P44" s="368"/>
      <c r="Q44" s="368"/>
    </row>
    <row r="45" spans="1:17" s="15" customFormat="1" ht="15">
      <c r="A45" s="346">
        <v>34</v>
      </c>
      <c r="B45" s="347" t="s">
        <v>919</v>
      </c>
      <c r="C45" s="374">
        <v>1360.4646617647056</v>
      </c>
      <c r="D45" s="374">
        <v>14.860000000000127</v>
      </c>
      <c r="E45" s="374">
        <v>982.009</v>
      </c>
      <c r="F45" s="374">
        <v>995.36</v>
      </c>
      <c r="G45" s="374">
        <f t="shared" si="2"/>
        <v>1.5090000000001282</v>
      </c>
      <c r="H45" s="375">
        <v>283.01533823529405</v>
      </c>
      <c r="I45" s="375">
        <v>0</v>
      </c>
      <c r="J45" s="375">
        <v>0</v>
      </c>
      <c r="K45" s="375">
        <v>0</v>
      </c>
      <c r="L45" s="374">
        <f t="shared" si="0"/>
        <v>0</v>
      </c>
      <c r="N45" s="368">
        <f t="shared" si="1"/>
        <v>1375.3246617647058</v>
      </c>
      <c r="O45" s="368"/>
      <c r="P45" s="368"/>
      <c r="Q45" s="368"/>
    </row>
    <row r="46" spans="1:17" s="15" customFormat="1" ht="12.75">
      <c r="A46" s="3" t="s">
        <v>19</v>
      </c>
      <c r="B46" s="30"/>
      <c r="C46" s="413">
        <f>SUM(C12:C45)</f>
        <v>48204.565266112</v>
      </c>
      <c r="D46" s="413">
        <f aca="true" t="shared" si="3" ref="D46:L46">SUM(D12:D45)</f>
        <v>367.2141338880013</v>
      </c>
      <c r="E46" s="413">
        <f t="shared" si="3"/>
        <v>43371.555499999995</v>
      </c>
      <c r="F46" s="413">
        <f t="shared" si="3"/>
        <v>43653.99851613335</v>
      </c>
      <c r="G46" s="413">
        <f t="shared" si="3"/>
        <v>84.77111775466625</v>
      </c>
      <c r="H46" s="413">
        <f t="shared" si="3"/>
        <v>9996.5342</v>
      </c>
      <c r="I46" s="413">
        <f t="shared" si="3"/>
        <v>0</v>
      </c>
      <c r="J46" s="413">
        <f t="shared" si="3"/>
        <v>6995.293</v>
      </c>
      <c r="K46" s="413">
        <f t="shared" si="3"/>
        <v>6979.936271382352</v>
      </c>
      <c r="L46" s="413">
        <f t="shared" si="3"/>
        <v>15.35672861764683</v>
      </c>
      <c r="N46" s="368">
        <f t="shared" si="1"/>
        <v>48571.7794</v>
      </c>
      <c r="O46" s="368"/>
      <c r="P46" s="368"/>
      <c r="Q46" s="368"/>
    </row>
    <row r="47" spans="1:17" ht="12.75">
      <c r="A47" s="21" t="s">
        <v>664</v>
      </c>
      <c r="B47" s="22"/>
      <c r="C47" s="22"/>
      <c r="D47" s="22"/>
      <c r="E47" s="22"/>
      <c r="F47" s="22"/>
      <c r="G47" s="22"/>
      <c r="H47" s="22"/>
      <c r="I47" s="22"/>
      <c r="J47" s="22"/>
      <c r="K47" s="22"/>
      <c r="Q47" s="367"/>
    </row>
    <row r="48" spans="1:12" ht="15.75" customHeight="1">
      <c r="A48" s="15"/>
      <c r="B48" s="15"/>
      <c r="C48" s="368"/>
      <c r="D48" s="15"/>
      <c r="E48" s="368"/>
      <c r="F48" s="15"/>
      <c r="G48" s="368"/>
      <c r="H48" s="368"/>
      <c r="I48" s="15"/>
      <c r="J48" s="368"/>
      <c r="K48" s="15"/>
      <c r="L48" s="15"/>
    </row>
    <row r="49" spans="1:10" ht="15.75" customHeight="1">
      <c r="A49" s="15" t="s">
        <v>12</v>
      </c>
      <c r="B49" s="15"/>
      <c r="C49" s="368"/>
      <c r="D49" s="15"/>
      <c r="E49" s="15"/>
      <c r="F49" s="15"/>
      <c r="G49" s="15"/>
      <c r="H49" s="695" t="s">
        <v>13</v>
      </c>
      <c r="I49" s="695"/>
      <c r="J49" s="695"/>
    </row>
    <row r="50" spans="2:10" ht="12.75" customHeight="1">
      <c r="B50" s="86"/>
      <c r="C50" s="609"/>
      <c r="D50" s="86"/>
      <c r="E50" s="86"/>
      <c r="F50" s="86"/>
      <c r="G50" s="86"/>
      <c r="H50" s="695" t="s">
        <v>14</v>
      </c>
      <c r="I50" s="695"/>
      <c r="J50" s="695"/>
    </row>
    <row r="51" spans="2:10" ht="12.75" customHeight="1">
      <c r="B51" s="86"/>
      <c r="C51" s="609"/>
      <c r="D51" s="86"/>
      <c r="E51" s="86"/>
      <c r="F51" s="86"/>
      <c r="G51" s="86"/>
      <c r="H51" s="695" t="s">
        <v>20</v>
      </c>
      <c r="I51" s="695"/>
      <c r="J51" s="695"/>
    </row>
    <row r="52" spans="1:10" ht="12.75">
      <c r="A52" s="15"/>
      <c r="B52" s="15"/>
      <c r="C52" s="15"/>
      <c r="E52" s="15"/>
      <c r="H52" s="667" t="s">
        <v>85</v>
      </c>
      <c r="I52" s="667"/>
      <c r="J52" s="667"/>
    </row>
    <row r="53" spans="1:13" ht="12.75">
      <c r="A53" s="15"/>
      <c r="B53" s="15"/>
      <c r="C53" s="368"/>
      <c r="D53" s="15"/>
      <c r="E53" s="15"/>
      <c r="F53" s="15"/>
      <c r="J53" s="667"/>
      <c r="K53" s="667"/>
      <c r="L53" s="667"/>
      <c r="M53" s="667"/>
    </row>
    <row r="54" spans="1:3" ht="12.75">
      <c r="A54" s="15"/>
      <c r="C54" s="367"/>
    </row>
    <row r="55" spans="1:12" ht="12.75">
      <c r="A55" s="756"/>
      <c r="B55" s="756"/>
      <c r="C55" s="756"/>
      <c r="D55" s="756"/>
      <c r="E55" s="756"/>
      <c r="F55" s="756"/>
      <c r="G55" s="756"/>
      <c r="H55" s="756"/>
      <c r="I55" s="756"/>
      <c r="J55" s="756"/>
      <c r="K55" s="756"/>
      <c r="L55" s="756"/>
    </row>
  </sheetData>
  <sheetProtection/>
  <mergeCells count="17">
    <mergeCell ref="H49:J49"/>
    <mergeCell ref="L1:N1"/>
    <mergeCell ref="A2:L2"/>
    <mergeCell ref="A3:L3"/>
    <mergeCell ref="A5:L5"/>
    <mergeCell ref="A7:B7"/>
    <mergeCell ref="F7:L7"/>
    <mergeCell ref="H50:J50"/>
    <mergeCell ref="H51:J51"/>
    <mergeCell ref="H52:J52"/>
    <mergeCell ref="J53:M53"/>
    <mergeCell ref="A55:L55"/>
    <mergeCell ref="I8:L8"/>
    <mergeCell ref="A9:A10"/>
    <mergeCell ref="B9:B10"/>
    <mergeCell ref="C9:G9"/>
    <mergeCell ref="H9:L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8" r:id="rId1"/>
  <rowBreaks count="1" manualBreakCount="1">
    <brk id="54" max="255" man="1"/>
  </rowBreaks>
</worksheet>
</file>

<file path=xl/worksheets/sheet22.xml><?xml version="1.0" encoding="utf-8"?>
<worksheet xmlns="http://schemas.openxmlformats.org/spreadsheetml/2006/main" xmlns:r="http://schemas.openxmlformats.org/officeDocument/2006/relationships">
  <sheetPr>
    <pageSetUpPr fitToPage="1"/>
  </sheetPr>
  <dimension ref="A1:S55"/>
  <sheetViews>
    <sheetView zoomScaleSheetLayoutView="90"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H12" sqref="H12"/>
    </sheetView>
  </sheetViews>
  <sheetFormatPr defaultColWidth="9.140625" defaultRowHeight="12.75"/>
  <cols>
    <col min="1" max="1" width="6.00390625" style="16" customWidth="1"/>
    <col min="2" max="2" width="24.140625" style="16" customWidth="1"/>
    <col min="3" max="3" width="10.57421875" style="16" customWidth="1"/>
    <col min="4" max="4" width="9.8515625" style="16" customWidth="1"/>
    <col min="5" max="5" width="9.57421875" style="16" bestFit="1" customWidth="1"/>
    <col min="6" max="6" width="10.8515625" style="16" customWidth="1"/>
    <col min="7" max="7" width="15.8515625" style="16" customWidth="1"/>
    <col min="8" max="8" width="12.421875" style="16" customWidth="1"/>
    <col min="9" max="9" width="12.140625" style="16" customWidth="1"/>
    <col min="10" max="10" width="9.00390625" style="16" customWidth="1"/>
    <col min="11" max="11" width="12.00390625" style="16" customWidth="1"/>
    <col min="12" max="12" width="13.7109375" style="16" customWidth="1"/>
    <col min="13" max="13" width="9.140625" style="16" hidden="1" customWidth="1"/>
    <col min="14" max="16384" width="9.140625" style="16" customWidth="1"/>
  </cols>
  <sheetData>
    <row r="1" spans="4:16" ht="15">
      <c r="D1" s="36"/>
      <c r="E1" s="36"/>
      <c r="F1" s="36"/>
      <c r="G1" s="36"/>
      <c r="H1" s="36"/>
      <c r="I1" s="36"/>
      <c r="J1" s="36"/>
      <c r="K1" s="36"/>
      <c r="L1" s="781" t="s">
        <v>73</v>
      </c>
      <c r="M1" s="781"/>
      <c r="N1" s="781"/>
      <c r="O1" s="43"/>
      <c r="P1" s="43"/>
    </row>
    <row r="2" spans="1:16" ht="15">
      <c r="A2" s="749" t="s">
        <v>0</v>
      </c>
      <c r="B2" s="749"/>
      <c r="C2" s="749"/>
      <c r="D2" s="749"/>
      <c r="E2" s="749"/>
      <c r="F2" s="749"/>
      <c r="G2" s="749"/>
      <c r="H2" s="749"/>
      <c r="I2" s="749"/>
      <c r="J2" s="749"/>
      <c r="K2" s="749"/>
      <c r="L2" s="749"/>
      <c r="M2" s="45"/>
      <c r="N2" s="45"/>
      <c r="O2" s="45"/>
      <c r="P2" s="45"/>
    </row>
    <row r="3" spans="1:16" ht="20.25">
      <c r="A3" s="782" t="s">
        <v>704</v>
      </c>
      <c r="B3" s="782"/>
      <c r="C3" s="782"/>
      <c r="D3" s="782"/>
      <c r="E3" s="782"/>
      <c r="F3" s="782"/>
      <c r="G3" s="782"/>
      <c r="H3" s="782"/>
      <c r="I3" s="782"/>
      <c r="J3" s="782"/>
      <c r="K3" s="782"/>
      <c r="L3" s="782"/>
      <c r="M3" s="44"/>
      <c r="N3" s="44"/>
      <c r="O3" s="44"/>
      <c r="P3" s="44"/>
    </row>
    <row r="4" ht="10.5" customHeight="1"/>
    <row r="5" spans="1:12" ht="19.5" customHeight="1">
      <c r="A5" s="755" t="s">
        <v>758</v>
      </c>
      <c r="B5" s="755"/>
      <c r="C5" s="755"/>
      <c r="D5" s="755"/>
      <c r="E5" s="755"/>
      <c r="F5" s="755"/>
      <c r="G5" s="755"/>
      <c r="H5" s="755"/>
      <c r="I5" s="755"/>
      <c r="J5" s="755"/>
      <c r="K5" s="755"/>
      <c r="L5" s="755"/>
    </row>
    <row r="6" spans="1:12" ht="12.75">
      <c r="A6" s="23"/>
      <c r="B6" s="23"/>
      <c r="C6" s="23"/>
      <c r="D6" s="23"/>
      <c r="E6" s="23"/>
      <c r="F6" s="23"/>
      <c r="G6" s="23"/>
      <c r="H6" s="23"/>
      <c r="I6" s="23"/>
      <c r="J6" s="23"/>
      <c r="K6" s="23"/>
      <c r="L6" s="23"/>
    </row>
    <row r="7" spans="1:12" ht="12.75">
      <c r="A7" s="667" t="s">
        <v>1137</v>
      </c>
      <c r="B7" s="667"/>
      <c r="F7" s="779" t="s">
        <v>21</v>
      </c>
      <c r="G7" s="779"/>
      <c r="H7" s="779"/>
      <c r="I7" s="779"/>
      <c r="J7" s="779"/>
      <c r="K7" s="779"/>
      <c r="L7" s="779"/>
    </row>
    <row r="8" spans="1:12" ht="12.75">
      <c r="A8" s="15"/>
      <c r="F8" s="17"/>
      <c r="G8" s="102"/>
      <c r="H8" s="102"/>
      <c r="I8" s="754" t="s">
        <v>782</v>
      </c>
      <c r="J8" s="754"/>
      <c r="K8" s="754"/>
      <c r="L8" s="754"/>
    </row>
    <row r="9" spans="1:19" s="15" customFormat="1" ht="12.75">
      <c r="A9" s="662" t="s">
        <v>2</v>
      </c>
      <c r="B9" s="662" t="s">
        <v>3</v>
      </c>
      <c r="C9" s="645" t="s">
        <v>22</v>
      </c>
      <c r="D9" s="646"/>
      <c r="E9" s="646"/>
      <c r="F9" s="646"/>
      <c r="G9" s="646"/>
      <c r="H9" s="645" t="s">
        <v>44</v>
      </c>
      <c r="I9" s="646"/>
      <c r="J9" s="646"/>
      <c r="K9" s="646"/>
      <c r="L9" s="646"/>
      <c r="R9" s="30"/>
      <c r="S9" s="31"/>
    </row>
    <row r="10" spans="1:12" s="15" customFormat="1" ht="77.25" customHeight="1">
      <c r="A10" s="662"/>
      <c r="B10" s="662"/>
      <c r="C10" s="5" t="s">
        <v>757</v>
      </c>
      <c r="D10" s="5" t="s">
        <v>789</v>
      </c>
      <c r="E10" s="5" t="s">
        <v>71</v>
      </c>
      <c r="F10" s="5" t="s">
        <v>72</v>
      </c>
      <c r="G10" s="5" t="s">
        <v>665</v>
      </c>
      <c r="H10" s="5" t="s">
        <v>757</v>
      </c>
      <c r="I10" s="5" t="s">
        <v>789</v>
      </c>
      <c r="J10" s="5" t="s">
        <v>71</v>
      </c>
      <c r="K10" s="5" t="s">
        <v>72</v>
      </c>
      <c r="L10" s="5" t="s">
        <v>666</v>
      </c>
    </row>
    <row r="11" spans="1:12" s="15" customFormat="1" ht="12.75">
      <c r="A11" s="5">
        <v>1</v>
      </c>
      <c r="B11" s="5">
        <v>2</v>
      </c>
      <c r="C11" s="5">
        <v>3</v>
      </c>
      <c r="D11" s="5">
        <v>4</v>
      </c>
      <c r="E11" s="5">
        <v>5</v>
      </c>
      <c r="F11" s="5">
        <v>6</v>
      </c>
      <c r="G11" s="5">
        <v>7</v>
      </c>
      <c r="H11" s="5">
        <v>8</v>
      </c>
      <c r="I11" s="5">
        <v>9</v>
      </c>
      <c r="J11" s="5">
        <v>10</v>
      </c>
      <c r="K11" s="5">
        <v>11</v>
      </c>
      <c r="L11" s="5">
        <v>12</v>
      </c>
    </row>
    <row r="12" spans="1:17" s="15" customFormat="1" ht="15">
      <c r="A12" s="346">
        <v>1</v>
      </c>
      <c r="B12" s="347" t="s">
        <v>886</v>
      </c>
      <c r="C12" s="374">
        <v>1067.0773617647055</v>
      </c>
      <c r="D12" s="374">
        <v>2.3268620479999527</v>
      </c>
      <c r="E12" s="374">
        <v>1063.50768</v>
      </c>
      <c r="F12" s="374">
        <v>1060.9988822453333</v>
      </c>
      <c r="G12" s="374">
        <f>D12+E12-F12</f>
        <v>4.835659802666669</v>
      </c>
      <c r="H12" s="375">
        <v>219.63463823529412</v>
      </c>
      <c r="I12" s="375">
        <v>0</v>
      </c>
      <c r="J12" s="375">
        <v>182.15328000000002</v>
      </c>
      <c r="K12" s="375">
        <v>182.04000000000002</v>
      </c>
      <c r="L12" s="374">
        <f>I12+J12-K12</f>
        <v>0.11328000000000316</v>
      </c>
      <c r="N12" s="368"/>
      <c r="O12" s="368"/>
      <c r="P12" s="368"/>
      <c r="Q12" s="368"/>
    </row>
    <row r="13" spans="1:17" s="15" customFormat="1" ht="15">
      <c r="A13" s="346">
        <v>2</v>
      </c>
      <c r="B13" s="347" t="s">
        <v>887</v>
      </c>
      <c r="C13" s="374">
        <v>1486.1713617647058</v>
      </c>
      <c r="D13" s="374">
        <v>8.891271840000172</v>
      </c>
      <c r="E13" s="376">
        <v>1152.1333200000001</v>
      </c>
      <c r="F13" s="374">
        <v>1141.9953422453334</v>
      </c>
      <c r="G13" s="374">
        <f>D13+E13-F13</f>
        <v>19.029249594666908</v>
      </c>
      <c r="H13" s="375">
        <v>305.98063823529407</v>
      </c>
      <c r="I13" s="375">
        <v>0</v>
      </c>
      <c r="J13" s="376">
        <v>197.33272000000002</v>
      </c>
      <c r="K13" s="375">
        <v>195.66341838235294</v>
      </c>
      <c r="L13" s="374">
        <f aca="true" t="shared" si="0" ref="L13:L45">I13+J13-K13</f>
        <v>1.6693016176470792</v>
      </c>
      <c r="N13" s="368"/>
      <c r="O13" s="368"/>
      <c r="P13" s="368"/>
      <c r="Q13" s="368"/>
    </row>
    <row r="14" spans="1:17" s="15" customFormat="1" ht="15">
      <c r="A14" s="346">
        <v>3</v>
      </c>
      <c r="B14" s="347" t="s">
        <v>888</v>
      </c>
      <c r="C14" s="374">
        <v>1570.5436617647058</v>
      </c>
      <c r="D14" s="374">
        <v>9.969000000000051</v>
      </c>
      <c r="E14" s="374">
        <v>1529.349</v>
      </c>
      <c r="F14" s="374">
        <v>1538.4188822453334</v>
      </c>
      <c r="G14" s="374">
        <f aca="true" t="shared" si="1" ref="G14:G45">D14+E14-F14</f>
        <v>0.8991177546665767</v>
      </c>
      <c r="H14" s="375">
        <v>323.23633823529406</v>
      </c>
      <c r="I14" s="375">
        <v>0</v>
      </c>
      <c r="J14" s="375">
        <v>346.66200000000003</v>
      </c>
      <c r="K14" s="375">
        <v>346.66</v>
      </c>
      <c r="L14" s="374">
        <f t="shared" si="0"/>
        <v>0.0020000000000095497</v>
      </c>
      <c r="N14" s="368"/>
      <c r="O14" s="368"/>
      <c r="P14" s="368"/>
      <c r="Q14" s="368"/>
    </row>
    <row r="15" spans="1:17" s="15" customFormat="1" ht="15">
      <c r="A15" s="346">
        <v>4</v>
      </c>
      <c r="B15" s="347" t="s">
        <v>889</v>
      </c>
      <c r="C15" s="374">
        <v>1624.1542617647058</v>
      </c>
      <c r="D15" s="374">
        <v>5.220000000000255</v>
      </c>
      <c r="E15" s="374">
        <v>1591.932</v>
      </c>
      <c r="F15" s="374">
        <v>1594.6088822453335</v>
      </c>
      <c r="G15" s="374">
        <f t="shared" si="1"/>
        <v>2.5431177546668096</v>
      </c>
      <c r="H15" s="375">
        <v>334.2817382352941</v>
      </c>
      <c r="I15" s="375">
        <v>0</v>
      </c>
      <c r="J15" s="375">
        <v>247.42000000000002</v>
      </c>
      <c r="K15" s="375">
        <v>246.05</v>
      </c>
      <c r="L15" s="374">
        <f t="shared" si="0"/>
        <v>1.3700000000000045</v>
      </c>
      <c r="N15" s="368"/>
      <c r="O15" s="368"/>
      <c r="P15" s="368"/>
      <c r="Q15" s="368"/>
    </row>
    <row r="16" spans="1:17" s="15" customFormat="1" ht="15">
      <c r="A16" s="346">
        <v>5</v>
      </c>
      <c r="B16" s="347" t="s">
        <v>890</v>
      </c>
      <c r="C16" s="374">
        <v>1359.175811764706</v>
      </c>
      <c r="D16" s="374">
        <v>16.810000000000173</v>
      </c>
      <c r="E16" s="374">
        <v>1239.8</v>
      </c>
      <c r="F16" s="374">
        <v>1255.2588822453333</v>
      </c>
      <c r="G16" s="374">
        <f t="shared" si="1"/>
        <v>1.3511177546668023</v>
      </c>
      <c r="H16" s="375">
        <v>279.6881882352941</v>
      </c>
      <c r="I16" s="375">
        <v>0</v>
      </c>
      <c r="J16" s="375">
        <v>95.19999999999999</v>
      </c>
      <c r="K16" s="375">
        <v>94.65</v>
      </c>
      <c r="L16" s="374">
        <f t="shared" si="0"/>
        <v>0.549999999999983</v>
      </c>
      <c r="N16" s="368"/>
      <c r="O16" s="368"/>
      <c r="P16" s="368"/>
      <c r="Q16" s="368"/>
    </row>
    <row r="17" spans="1:17" s="15" customFormat="1" ht="15">
      <c r="A17" s="346">
        <v>6</v>
      </c>
      <c r="B17" s="347" t="s">
        <v>891</v>
      </c>
      <c r="C17" s="374">
        <v>664.3473117647058</v>
      </c>
      <c r="D17" s="374">
        <v>1.2259999999998854</v>
      </c>
      <c r="E17" s="374">
        <v>614.8820000000001</v>
      </c>
      <c r="F17" s="374">
        <v>613.6088822453333</v>
      </c>
      <c r="G17" s="374">
        <f t="shared" si="1"/>
        <v>2.4991177546665995</v>
      </c>
      <c r="H17" s="375">
        <v>136.6022882352941</v>
      </c>
      <c r="I17" s="375">
        <v>0</v>
      </c>
      <c r="J17" s="375">
        <v>0</v>
      </c>
      <c r="K17" s="375">
        <v>0</v>
      </c>
      <c r="L17" s="374">
        <f t="shared" si="0"/>
        <v>0</v>
      </c>
      <c r="N17" s="368"/>
      <c r="O17" s="368"/>
      <c r="P17" s="368"/>
      <c r="Q17" s="368"/>
    </row>
    <row r="18" spans="1:17" s="15" customFormat="1" ht="15">
      <c r="A18" s="346">
        <v>7</v>
      </c>
      <c r="B18" s="347" t="s">
        <v>892</v>
      </c>
      <c r="C18" s="374">
        <v>679.8196617647058</v>
      </c>
      <c r="D18" s="374">
        <v>20.267000000000053</v>
      </c>
      <c r="E18" s="374">
        <v>680.816</v>
      </c>
      <c r="F18" s="374">
        <v>698.6088822453333</v>
      </c>
      <c r="G18" s="374">
        <f t="shared" si="1"/>
        <v>2.474117754666736</v>
      </c>
      <c r="H18" s="375">
        <v>139.72033823529412</v>
      </c>
      <c r="I18" s="375">
        <v>0</v>
      </c>
      <c r="J18" s="375">
        <v>116.41300000000001</v>
      </c>
      <c r="K18" s="375">
        <v>116.41</v>
      </c>
      <c r="L18" s="374">
        <f t="shared" si="0"/>
        <v>0.0030000000000143245</v>
      </c>
      <c r="N18" s="368"/>
      <c r="O18" s="368"/>
      <c r="P18" s="368"/>
      <c r="Q18" s="368"/>
    </row>
    <row r="19" spans="1:17" s="15" customFormat="1" ht="15">
      <c r="A19" s="346">
        <v>8</v>
      </c>
      <c r="B19" s="347" t="s">
        <v>893</v>
      </c>
      <c r="C19" s="374">
        <v>1050.5865117647058</v>
      </c>
      <c r="D19" s="374">
        <v>14.08400000000006</v>
      </c>
      <c r="E19" s="374">
        <v>967.494</v>
      </c>
      <c r="F19" s="374">
        <v>980.6088822453333</v>
      </c>
      <c r="G19" s="374">
        <f t="shared" si="1"/>
        <v>0.9691177546667404</v>
      </c>
      <c r="H19" s="375">
        <v>216.1094882352941</v>
      </c>
      <c r="I19" s="375">
        <v>0</v>
      </c>
      <c r="J19" s="375">
        <v>228.779</v>
      </c>
      <c r="K19" s="375">
        <v>227.83</v>
      </c>
      <c r="L19" s="374">
        <f t="shared" si="0"/>
        <v>0.9489999999999839</v>
      </c>
      <c r="N19" s="368"/>
      <c r="O19" s="368"/>
      <c r="P19" s="368"/>
      <c r="Q19" s="368"/>
    </row>
    <row r="20" spans="1:17" s="15" customFormat="1" ht="15">
      <c r="A20" s="346">
        <v>9</v>
      </c>
      <c r="B20" s="347" t="s">
        <v>894</v>
      </c>
      <c r="C20" s="374">
        <v>928.2313617647058</v>
      </c>
      <c r="D20" s="374">
        <v>11.424000000000206</v>
      </c>
      <c r="E20" s="374">
        <v>1107.9389999999999</v>
      </c>
      <c r="F20" s="374">
        <v>1118.65</v>
      </c>
      <c r="G20" s="374">
        <f t="shared" si="1"/>
        <v>0.7129999999999654</v>
      </c>
      <c r="H20" s="375">
        <v>190.9006382352941</v>
      </c>
      <c r="I20" s="375">
        <v>0</v>
      </c>
      <c r="J20" s="375">
        <v>257.628</v>
      </c>
      <c r="K20" s="375">
        <v>256.65</v>
      </c>
      <c r="L20" s="374">
        <f t="shared" si="0"/>
        <v>0.9780000000000086</v>
      </c>
      <c r="N20" s="368"/>
      <c r="O20" s="368"/>
      <c r="P20" s="368"/>
      <c r="Q20" s="368"/>
    </row>
    <row r="21" spans="1:17" s="15" customFormat="1" ht="15">
      <c r="A21" s="346">
        <v>10</v>
      </c>
      <c r="B21" s="347" t="s">
        <v>895</v>
      </c>
      <c r="C21" s="374">
        <v>1281.7747617647058</v>
      </c>
      <c r="D21" s="374">
        <v>5.872000000000071</v>
      </c>
      <c r="E21" s="374">
        <v>990.5663999999999</v>
      </c>
      <c r="F21" s="374">
        <v>995.9599999999999</v>
      </c>
      <c r="G21" s="374">
        <f t="shared" si="1"/>
        <v>0.47840000000007876</v>
      </c>
      <c r="H21" s="375">
        <v>263.7412382352941</v>
      </c>
      <c r="I21" s="375">
        <v>0</v>
      </c>
      <c r="J21" s="375">
        <v>218.26847999999998</v>
      </c>
      <c r="K21" s="375">
        <v>217.79000000000002</v>
      </c>
      <c r="L21" s="374">
        <f t="shared" si="0"/>
        <v>0.47847999999996205</v>
      </c>
      <c r="N21" s="368"/>
      <c r="O21" s="368"/>
      <c r="P21" s="368"/>
      <c r="Q21" s="368"/>
    </row>
    <row r="22" spans="1:17" s="15" customFormat="1" ht="15">
      <c r="A22" s="346">
        <v>11</v>
      </c>
      <c r="B22" s="347" t="s">
        <v>896</v>
      </c>
      <c r="C22" s="374">
        <v>778.2052617647058</v>
      </c>
      <c r="D22" s="374">
        <v>15.35200000000009</v>
      </c>
      <c r="E22" s="376">
        <v>1073.1136</v>
      </c>
      <c r="F22" s="374">
        <v>1085.6688822453334</v>
      </c>
      <c r="G22" s="374">
        <f t="shared" si="1"/>
        <v>2.796717754666588</v>
      </c>
      <c r="H22" s="375">
        <v>159.99073823529412</v>
      </c>
      <c r="I22" s="375">
        <v>0</v>
      </c>
      <c r="J22" s="376">
        <v>236.45752000000002</v>
      </c>
      <c r="K22" s="375">
        <v>235.43685299999999</v>
      </c>
      <c r="L22" s="374">
        <f t="shared" si="0"/>
        <v>1.0206670000000315</v>
      </c>
      <c r="N22" s="368"/>
      <c r="O22" s="368"/>
      <c r="P22" s="368"/>
      <c r="Q22" s="368"/>
    </row>
    <row r="23" spans="1:17" s="15" customFormat="1" ht="15">
      <c r="A23" s="346">
        <v>12</v>
      </c>
      <c r="B23" s="347" t="s">
        <v>897</v>
      </c>
      <c r="C23" s="374">
        <v>2186.6862117647056</v>
      </c>
      <c r="D23" s="374">
        <v>15.672000000000025</v>
      </c>
      <c r="E23" s="374">
        <v>1843.48</v>
      </c>
      <c r="F23" s="374">
        <v>1857.6088822453335</v>
      </c>
      <c r="G23" s="374">
        <f t="shared" si="1"/>
        <v>1.5431177546665822</v>
      </c>
      <c r="H23" s="375">
        <v>450.20578823529405</v>
      </c>
      <c r="I23" s="375">
        <v>0</v>
      </c>
      <c r="J23" s="375">
        <v>36.819</v>
      </c>
      <c r="K23" s="375">
        <v>35.65</v>
      </c>
      <c r="L23" s="374">
        <f t="shared" si="0"/>
        <v>1.169000000000004</v>
      </c>
      <c r="N23" s="368"/>
      <c r="O23" s="368"/>
      <c r="P23" s="368"/>
      <c r="Q23" s="368"/>
    </row>
    <row r="24" spans="1:17" s="15" customFormat="1" ht="15">
      <c r="A24" s="346">
        <v>13</v>
      </c>
      <c r="B24" s="347" t="s">
        <v>898</v>
      </c>
      <c r="C24" s="374">
        <v>1115.7789117647058</v>
      </c>
      <c r="D24" s="374">
        <v>4.18100000000004</v>
      </c>
      <c r="E24" s="374">
        <v>1117.9715</v>
      </c>
      <c r="F24" s="374">
        <v>1120.6088822453335</v>
      </c>
      <c r="G24" s="374">
        <f t="shared" si="1"/>
        <v>1.543617754666684</v>
      </c>
      <c r="H24" s="375">
        <v>229.5410882352941</v>
      </c>
      <c r="I24" s="375">
        <v>0</v>
      </c>
      <c r="J24" s="375">
        <v>248.003</v>
      </c>
      <c r="K24" s="375">
        <v>247.65</v>
      </c>
      <c r="L24" s="374">
        <f t="shared" si="0"/>
        <v>0.3529999999999802</v>
      </c>
      <c r="N24" s="368"/>
      <c r="O24" s="368"/>
      <c r="P24" s="368"/>
      <c r="Q24" s="368"/>
    </row>
    <row r="25" spans="1:17" s="15" customFormat="1" ht="15">
      <c r="A25" s="346">
        <v>14</v>
      </c>
      <c r="B25" s="347" t="s">
        <v>899</v>
      </c>
      <c r="C25" s="374">
        <v>753.4894617647058</v>
      </c>
      <c r="D25" s="374">
        <v>0.5932000000000244</v>
      </c>
      <c r="E25" s="374">
        <v>705</v>
      </c>
      <c r="F25" s="374">
        <v>704.14</v>
      </c>
      <c r="G25" s="374">
        <f t="shared" si="1"/>
        <v>1.453200000000038</v>
      </c>
      <c r="H25" s="375">
        <v>154.8985382352941</v>
      </c>
      <c r="I25" s="375">
        <v>0</v>
      </c>
      <c r="J25" s="375">
        <v>124.16</v>
      </c>
      <c r="K25" s="375">
        <v>124.16</v>
      </c>
      <c r="L25" s="374">
        <f t="shared" si="0"/>
        <v>0</v>
      </c>
      <c r="N25" s="368"/>
      <c r="O25" s="368"/>
      <c r="P25" s="368"/>
      <c r="Q25" s="368"/>
    </row>
    <row r="26" spans="1:17" s="15" customFormat="1" ht="15">
      <c r="A26" s="346">
        <v>15</v>
      </c>
      <c r="B26" s="347" t="s">
        <v>900</v>
      </c>
      <c r="C26" s="374">
        <v>359.5590117647059</v>
      </c>
      <c r="D26" s="374">
        <v>17.300999999999988</v>
      </c>
      <c r="E26" s="374">
        <v>272.4</v>
      </c>
      <c r="F26" s="374">
        <v>287.60888224533335</v>
      </c>
      <c r="G26" s="374">
        <f t="shared" si="1"/>
        <v>2.092117754666617</v>
      </c>
      <c r="H26" s="375">
        <v>73.73698823529412</v>
      </c>
      <c r="I26" s="375">
        <v>0</v>
      </c>
      <c r="J26" s="375">
        <v>0</v>
      </c>
      <c r="K26" s="375">
        <v>0</v>
      </c>
      <c r="L26" s="374">
        <f t="shared" si="0"/>
        <v>0</v>
      </c>
      <c r="N26" s="368"/>
      <c r="O26" s="368"/>
      <c r="P26" s="368"/>
      <c r="Q26" s="368"/>
    </row>
    <row r="27" spans="1:17" s="15" customFormat="1" ht="15">
      <c r="A27" s="346">
        <v>16</v>
      </c>
      <c r="B27" s="347" t="s">
        <v>901</v>
      </c>
      <c r="C27" s="374">
        <v>1131.5098617647059</v>
      </c>
      <c r="D27" s="374">
        <v>17.743499999999813</v>
      </c>
      <c r="E27" s="374">
        <v>1087.585</v>
      </c>
      <c r="F27" s="374">
        <v>1104.2788822453333</v>
      </c>
      <c r="G27" s="374">
        <f t="shared" si="1"/>
        <v>1.0496177546665422</v>
      </c>
      <c r="H27" s="375">
        <v>232.7821382352941</v>
      </c>
      <c r="I27" s="375">
        <v>0</v>
      </c>
      <c r="J27" s="375">
        <v>117.5</v>
      </c>
      <c r="K27" s="375">
        <v>117.5</v>
      </c>
      <c r="L27" s="374">
        <f t="shared" si="0"/>
        <v>0</v>
      </c>
      <c r="N27" s="368"/>
      <c r="O27" s="368"/>
      <c r="P27" s="368"/>
      <c r="Q27" s="368"/>
    </row>
    <row r="28" spans="1:17" s="15" customFormat="1" ht="15">
      <c r="A28" s="346">
        <v>17</v>
      </c>
      <c r="B28" s="347" t="s">
        <v>902</v>
      </c>
      <c r="C28" s="374">
        <v>713.0427117647058</v>
      </c>
      <c r="D28" s="374">
        <v>1.17999999999995</v>
      </c>
      <c r="E28" s="374">
        <v>641.9</v>
      </c>
      <c r="F28" s="374">
        <v>639.6088822453333</v>
      </c>
      <c r="G28" s="374">
        <f t="shared" si="1"/>
        <v>3.4711177546665795</v>
      </c>
      <c r="H28" s="375">
        <v>146.5652882352941</v>
      </c>
      <c r="I28" s="375">
        <v>0</v>
      </c>
      <c r="J28" s="375">
        <v>136.6</v>
      </c>
      <c r="K28" s="375">
        <v>135.46</v>
      </c>
      <c r="L28" s="374">
        <f t="shared" si="0"/>
        <v>1.1399999999999864</v>
      </c>
      <c r="N28" s="368"/>
      <c r="O28" s="368"/>
      <c r="P28" s="368"/>
      <c r="Q28" s="368"/>
    </row>
    <row r="29" spans="1:17" s="15" customFormat="1" ht="15">
      <c r="A29" s="348">
        <v>18</v>
      </c>
      <c r="B29" s="349" t="s">
        <v>903</v>
      </c>
      <c r="C29" s="374">
        <v>1411.532711764706</v>
      </c>
      <c r="D29" s="374">
        <v>1.893000000000029</v>
      </c>
      <c r="E29" s="374">
        <v>1310.891</v>
      </c>
      <c r="F29" s="374">
        <v>1309.6088822453335</v>
      </c>
      <c r="G29" s="374">
        <f t="shared" si="1"/>
        <v>3.175117754666644</v>
      </c>
      <c r="H29" s="375">
        <v>290.47528823529404</v>
      </c>
      <c r="I29" s="375">
        <v>0</v>
      </c>
      <c r="J29" s="375">
        <v>0</v>
      </c>
      <c r="K29" s="375">
        <v>0</v>
      </c>
      <c r="L29" s="374">
        <f t="shared" si="0"/>
        <v>0</v>
      </c>
      <c r="N29" s="368"/>
      <c r="O29" s="368"/>
      <c r="P29" s="368"/>
      <c r="Q29" s="368"/>
    </row>
    <row r="30" spans="1:17" s="15" customFormat="1" ht="15">
      <c r="A30" s="346">
        <v>19</v>
      </c>
      <c r="B30" s="347" t="s">
        <v>904</v>
      </c>
      <c r="C30" s="374">
        <v>756.5043117647058</v>
      </c>
      <c r="D30" s="374">
        <v>1.8850000000001046</v>
      </c>
      <c r="E30" s="374">
        <v>689.289</v>
      </c>
      <c r="F30" s="374">
        <v>688.6088822453333</v>
      </c>
      <c r="G30" s="374">
        <f t="shared" si="1"/>
        <v>2.565117754666744</v>
      </c>
      <c r="H30" s="375">
        <v>155.5196882352941</v>
      </c>
      <c r="I30" s="375">
        <v>0</v>
      </c>
      <c r="J30" s="375">
        <v>0</v>
      </c>
      <c r="K30" s="375">
        <v>0</v>
      </c>
      <c r="L30" s="374">
        <f t="shared" si="0"/>
        <v>0</v>
      </c>
      <c r="N30" s="368"/>
      <c r="O30" s="368"/>
      <c r="P30" s="368"/>
      <c r="Q30" s="368"/>
    </row>
    <row r="31" spans="1:17" s="15" customFormat="1" ht="15">
      <c r="A31" s="348">
        <v>20</v>
      </c>
      <c r="B31" s="349" t="s">
        <v>905</v>
      </c>
      <c r="C31" s="374">
        <v>1569.588461764706</v>
      </c>
      <c r="D31" s="374">
        <v>15.279999999999973</v>
      </c>
      <c r="E31" s="374">
        <v>1181.726</v>
      </c>
      <c r="F31" s="374">
        <v>1194.6088822453335</v>
      </c>
      <c r="G31" s="374">
        <f t="shared" si="1"/>
        <v>2.397117754666624</v>
      </c>
      <c r="H31" s="375">
        <v>323.03953823529406</v>
      </c>
      <c r="I31" s="375">
        <v>0</v>
      </c>
      <c r="J31" s="375">
        <v>166</v>
      </c>
      <c r="K31" s="375">
        <v>165.32</v>
      </c>
      <c r="L31" s="374">
        <f t="shared" si="0"/>
        <v>0.6800000000000068</v>
      </c>
      <c r="N31" s="368"/>
      <c r="O31" s="368"/>
      <c r="P31" s="368"/>
      <c r="Q31" s="368"/>
    </row>
    <row r="32" spans="1:17" s="15" customFormat="1" ht="15">
      <c r="A32" s="346">
        <v>21</v>
      </c>
      <c r="B32" s="347" t="s">
        <v>906</v>
      </c>
      <c r="C32" s="374">
        <v>549.1960617647059</v>
      </c>
      <c r="D32" s="374">
        <v>9.229000000000042</v>
      </c>
      <c r="E32" s="374">
        <v>665.57952</v>
      </c>
      <c r="F32" s="374">
        <v>674.64</v>
      </c>
      <c r="G32" s="374">
        <f t="shared" si="1"/>
        <v>0.16852000000005773</v>
      </c>
      <c r="H32" s="375">
        <v>112.80793823529412</v>
      </c>
      <c r="I32" s="375">
        <v>0</v>
      </c>
      <c r="J32" s="375">
        <v>24.311999999999998</v>
      </c>
      <c r="K32" s="375">
        <v>24.31</v>
      </c>
      <c r="L32" s="374">
        <f t="shared" si="0"/>
        <v>0.0019999999999988916</v>
      </c>
      <c r="N32" s="368"/>
      <c r="O32" s="368"/>
      <c r="P32" s="368"/>
      <c r="Q32" s="368"/>
    </row>
    <row r="33" spans="1:17" s="15" customFormat="1" ht="15">
      <c r="A33" s="346">
        <v>22</v>
      </c>
      <c r="B33" s="347" t="s">
        <v>907</v>
      </c>
      <c r="C33" s="374">
        <v>674.1183117647058</v>
      </c>
      <c r="D33" s="374">
        <v>11.494899999999916</v>
      </c>
      <c r="E33" s="376">
        <v>721.04448</v>
      </c>
      <c r="F33" s="374">
        <v>731.66</v>
      </c>
      <c r="G33" s="374">
        <f t="shared" si="1"/>
        <v>0.8793799999999692</v>
      </c>
      <c r="H33" s="375">
        <v>138.5456882352941</v>
      </c>
      <c r="I33" s="375">
        <v>0</v>
      </c>
      <c r="J33" s="376">
        <v>26.338</v>
      </c>
      <c r="K33" s="375">
        <v>26.34</v>
      </c>
      <c r="L33" s="374">
        <f t="shared" si="0"/>
        <v>-0.0019999999999988916</v>
      </c>
      <c r="N33" s="368"/>
      <c r="O33" s="368"/>
      <c r="P33" s="368"/>
      <c r="Q33" s="368"/>
    </row>
    <row r="34" spans="1:17" s="15" customFormat="1" ht="15">
      <c r="A34" s="346">
        <v>23</v>
      </c>
      <c r="B34" s="347" t="s">
        <v>908</v>
      </c>
      <c r="C34" s="374">
        <v>1734.9574617647058</v>
      </c>
      <c r="D34" s="374">
        <v>20.646000000000186</v>
      </c>
      <c r="E34" s="374">
        <v>1415.85</v>
      </c>
      <c r="F34" s="374">
        <v>1434.65</v>
      </c>
      <c r="G34" s="374">
        <f t="shared" si="1"/>
        <v>1.8460000000000036</v>
      </c>
      <c r="H34" s="375">
        <v>357.1105382352941</v>
      </c>
      <c r="I34" s="375">
        <v>0</v>
      </c>
      <c r="J34" s="375">
        <v>260.80899999999997</v>
      </c>
      <c r="K34" s="375">
        <v>260.81</v>
      </c>
      <c r="L34" s="374">
        <f t="shared" si="0"/>
        <v>-0.0010000000000331966</v>
      </c>
      <c r="N34" s="368"/>
      <c r="O34" s="368"/>
      <c r="P34" s="368"/>
      <c r="Q34" s="368"/>
    </row>
    <row r="35" spans="1:17" s="15" customFormat="1" ht="15">
      <c r="A35" s="346">
        <v>24</v>
      </c>
      <c r="B35" s="347" t="s">
        <v>909</v>
      </c>
      <c r="C35" s="374">
        <v>1096.3465617647057</v>
      </c>
      <c r="D35" s="374">
        <v>5.674000000000092</v>
      </c>
      <c r="E35" s="374">
        <v>903.5810000000001</v>
      </c>
      <c r="F35" s="374">
        <v>905.6088822453333</v>
      </c>
      <c r="G35" s="374">
        <f t="shared" si="1"/>
        <v>3.646117754666875</v>
      </c>
      <c r="H35" s="375">
        <v>225.5374382352941</v>
      </c>
      <c r="I35" s="375">
        <v>0</v>
      </c>
      <c r="J35" s="375">
        <v>219.12300000000002</v>
      </c>
      <c r="K35" s="375">
        <v>219.12</v>
      </c>
      <c r="L35" s="374">
        <f t="shared" si="0"/>
        <v>0.0030000000000143245</v>
      </c>
      <c r="N35" s="368"/>
      <c r="O35" s="368"/>
      <c r="P35" s="368"/>
      <c r="Q35" s="368"/>
    </row>
    <row r="36" spans="1:17" s="15" customFormat="1" ht="15">
      <c r="A36" s="346">
        <v>25</v>
      </c>
      <c r="B36" s="347" t="s">
        <v>910</v>
      </c>
      <c r="C36" s="374">
        <v>2267.541161764706</v>
      </c>
      <c r="D36" s="374">
        <v>0.809400000000096</v>
      </c>
      <c r="E36" s="374">
        <v>2401.56816</v>
      </c>
      <c r="F36" s="374">
        <v>2399.6088822453335</v>
      </c>
      <c r="G36" s="374">
        <f t="shared" si="1"/>
        <v>2.7686777546664416</v>
      </c>
      <c r="H36" s="375">
        <v>466.8388382352941</v>
      </c>
      <c r="I36" s="375">
        <v>0</v>
      </c>
      <c r="J36" s="375">
        <v>555.8759999999999</v>
      </c>
      <c r="K36" s="375">
        <v>554.01</v>
      </c>
      <c r="L36" s="374">
        <f t="shared" si="0"/>
        <v>1.8659999999998718</v>
      </c>
      <c r="N36" s="368"/>
      <c r="O36" s="368"/>
      <c r="P36" s="368"/>
      <c r="Q36" s="368"/>
    </row>
    <row r="37" spans="1:17" s="15" customFormat="1" ht="15">
      <c r="A37" s="346">
        <v>26</v>
      </c>
      <c r="B37" s="347" t="s">
        <v>911</v>
      </c>
      <c r="C37" s="374">
        <v>2976.2100117647055</v>
      </c>
      <c r="D37" s="374">
        <v>6.086999999999989</v>
      </c>
      <c r="E37" s="376">
        <v>2601.69884</v>
      </c>
      <c r="F37" s="374">
        <v>2606.2788822453335</v>
      </c>
      <c r="G37" s="374">
        <f t="shared" si="1"/>
        <v>1.5069577546664732</v>
      </c>
      <c r="H37" s="375">
        <v>612.845988235294</v>
      </c>
      <c r="I37" s="375">
        <v>0</v>
      </c>
      <c r="J37" s="376">
        <v>602.199</v>
      </c>
      <c r="K37" s="375">
        <v>601.696</v>
      </c>
      <c r="L37" s="374">
        <f t="shared" si="0"/>
        <v>0.5029999999999291</v>
      </c>
      <c r="N37" s="368"/>
      <c r="O37" s="368"/>
      <c r="P37" s="368"/>
      <c r="Q37" s="368"/>
    </row>
    <row r="38" spans="1:17" s="15" customFormat="1" ht="15">
      <c r="A38" s="346">
        <v>27</v>
      </c>
      <c r="B38" s="347" t="s">
        <v>912</v>
      </c>
      <c r="C38" s="374">
        <v>2357.568761764706</v>
      </c>
      <c r="D38" s="374">
        <v>13.105000000000018</v>
      </c>
      <c r="E38" s="374">
        <v>1989.15</v>
      </c>
      <c r="F38" s="374">
        <v>2000.6088822453335</v>
      </c>
      <c r="G38" s="374">
        <f t="shared" si="1"/>
        <v>1.6461177546666477</v>
      </c>
      <c r="H38" s="375">
        <v>485.38723823529403</v>
      </c>
      <c r="I38" s="375">
        <v>0</v>
      </c>
      <c r="J38" s="375">
        <v>380.62</v>
      </c>
      <c r="K38" s="375">
        <v>379.65</v>
      </c>
      <c r="L38" s="374">
        <f t="shared" si="0"/>
        <v>0.9700000000000273</v>
      </c>
      <c r="N38" s="368"/>
      <c r="O38" s="368"/>
      <c r="P38" s="368"/>
      <c r="Q38" s="368"/>
    </row>
    <row r="39" spans="1:17" s="15" customFormat="1" ht="15">
      <c r="A39" s="346">
        <v>28</v>
      </c>
      <c r="B39" s="347" t="s">
        <v>913</v>
      </c>
      <c r="C39" s="374">
        <v>2548.190861764706</v>
      </c>
      <c r="D39" s="374">
        <v>17.924999999999727</v>
      </c>
      <c r="E39" s="374">
        <v>2462.543</v>
      </c>
      <c r="F39" s="374">
        <v>2478.6088822453335</v>
      </c>
      <c r="G39" s="374">
        <f t="shared" si="1"/>
        <v>1.8591177546663857</v>
      </c>
      <c r="H39" s="375">
        <v>524.6611382352941</v>
      </c>
      <c r="I39" s="375">
        <v>0</v>
      </c>
      <c r="J39" s="375">
        <v>570.635</v>
      </c>
      <c r="K39" s="375">
        <v>569.65</v>
      </c>
      <c r="L39" s="374">
        <f t="shared" si="0"/>
        <v>0.9850000000000136</v>
      </c>
      <c r="N39" s="368"/>
      <c r="O39" s="368"/>
      <c r="P39" s="368"/>
      <c r="Q39" s="368"/>
    </row>
    <row r="40" spans="1:17" s="15" customFormat="1" ht="15">
      <c r="A40" s="346">
        <v>29</v>
      </c>
      <c r="B40" s="347" t="s">
        <v>914</v>
      </c>
      <c r="C40" s="374">
        <v>1627.5870117647057</v>
      </c>
      <c r="D40" s="374">
        <v>15.236000000000104</v>
      </c>
      <c r="E40" s="374">
        <v>1227.636</v>
      </c>
      <c r="F40" s="374">
        <v>1241.2788822453333</v>
      </c>
      <c r="G40" s="374">
        <f t="shared" si="1"/>
        <v>1.593117754666764</v>
      </c>
      <c r="H40" s="375">
        <v>334.9889882352941</v>
      </c>
      <c r="I40" s="375">
        <v>0</v>
      </c>
      <c r="J40" s="375">
        <v>289.054</v>
      </c>
      <c r="K40" s="375">
        <v>289.05</v>
      </c>
      <c r="L40" s="374">
        <f t="shared" si="0"/>
        <v>0.003999999999962256</v>
      </c>
      <c r="N40" s="368"/>
      <c r="O40" s="368"/>
      <c r="P40" s="368"/>
      <c r="Q40" s="368"/>
    </row>
    <row r="41" spans="1:17" s="15" customFormat="1" ht="15">
      <c r="A41" s="346">
        <v>30</v>
      </c>
      <c r="B41" s="347" t="s">
        <v>915</v>
      </c>
      <c r="C41" s="374">
        <v>2364.5316117647058</v>
      </c>
      <c r="D41" s="374">
        <v>10.694000000000415</v>
      </c>
      <c r="E41" s="374">
        <v>1732.1229999999998</v>
      </c>
      <c r="F41" s="374">
        <v>1741.2788822453333</v>
      </c>
      <c r="G41" s="374">
        <f t="shared" si="1"/>
        <v>1.5381177546669278</v>
      </c>
      <c r="H41" s="375">
        <v>487.136388235294</v>
      </c>
      <c r="I41" s="375">
        <v>0</v>
      </c>
      <c r="J41" s="375">
        <v>0</v>
      </c>
      <c r="K41" s="375">
        <v>0</v>
      </c>
      <c r="L41" s="374">
        <f t="shared" si="0"/>
        <v>0</v>
      </c>
      <c r="N41" s="368"/>
      <c r="O41" s="368"/>
      <c r="P41" s="368"/>
      <c r="Q41" s="368"/>
    </row>
    <row r="42" spans="1:17" s="15" customFormat="1" ht="15">
      <c r="A42" s="346">
        <v>31</v>
      </c>
      <c r="B42" s="347" t="s">
        <v>916</v>
      </c>
      <c r="C42" s="374">
        <v>2621.8308117647057</v>
      </c>
      <c r="D42" s="374">
        <v>8.940000000000055</v>
      </c>
      <c r="E42" s="374">
        <v>2135.089</v>
      </c>
      <c r="F42" s="374">
        <v>2141.3388822453335</v>
      </c>
      <c r="G42" s="374">
        <f t="shared" si="1"/>
        <v>2.6901177546665167</v>
      </c>
      <c r="H42" s="375">
        <v>539.8331882352941</v>
      </c>
      <c r="I42" s="375">
        <v>0</v>
      </c>
      <c r="J42" s="375">
        <v>397.2</v>
      </c>
      <c r="K42" s="375">
        <v>396.65</v>
      </c>
      <c r="L42" s="374">
        <f t="shared" si="0"/>
        <v>0.5500000000000114</v>
      </c>
      <c r="N42" s="368"/>
      <c r="O42" s="368"/>
      <c r="P42" s="368"/>
      <c r="Q42" s="368"/>
    </row>
    <row r="43" spans="1:17" s="15" customFormat="1" ht="15">
      <c r="A43" s="346">
        <v>32</v>
      </c>
      <c r="B43" s="347" t="s">
        <v>917</v>
      </c>
      <c r="C43" s="374">
        <v>1727.1367617647059</v>
      </c>
      <c r="D43" s="374">
        <v>33.049000000000206</v>
      </c>
      <c r="E43" s="374">
        <v>1340.279</v>
      </c>
      <c r="F43" s="374">
        <v>1369.69</v>
      </c>
      <c r="G43" s="374">
        <f t="shared" si="1"/>
        <v>3.6380000000001473</v>
      </c>
      <c r="H43" s="375">
        <v>355.49923823529406</v>
      </c>
      <c r="I43" s="375">
        <v>0</v>
      </c>
      <c r="J43" s="375">
        <v>301.231</v>
      </c>
      <c r="K43" s="375">
        <v>301.23</v>
      </c>
      <c r="L43" s="374">
        <f t="shared" si="0"/>
        <v>0.0009999999999763531</v>
      </c>
      <c r="N43" s="368"/>
      <c r="O43" s="368"/>
      <c r="P43" s="368"/>
      <c r="Q43" s="368"/>
    </row>
    <row r="44" spans="1:17" s="15" customFormat="1" ht="15">
      <c r="A44" s="346">
        <v>33</v>
      </c>
      <c r="B44" s="347" t="s">
        <v>918</v>
      </c>
      <c r="C44" s="374">
        <v>2163.460361764706</v>
      </c>
      <c r="D44" s="374">
        <v>12.293999999999414</v>
      </c>
      <c r="E44" s="374">
        <v>1931.629</v>
      </c>
      <c r="F44" s="374">
        <v>1942.32</v>
      </c>
      <c r="G44" s="374">
        <f t="shared" si="1"/>
        <v>1.6029999999993834</v>
      </c>
      <c r="H44" s="375">
        <v>445.67563823529406</v>
      </c>
      <c r="I44" s="375">
        <v>0</v>
      </c>
      <c r="J44" s="375">
        <v>412.5</v>
      </c>
      <c r="K44" s="375">
        <v>412.5</v>
      </c>
      <c r="L44" s="374">
        <f t="shared" si="0"/>
        <v>0</v>
      </c>
      <c r="N44" s="368"/>
      <c r="O44" s="368"/>
      <c r="P44" s="368"/>
      <c r="Q44" s="368"/>
    </row>
    <row r="45" spans="1:17" s="15" customFormat="1" ht="15">
      <c r="A45" s="346">
        <v>34</v>
      </c>
      <c r="B45" s="347" t="s">
        <v>919</v>
      </c>
      <c r="C45" s="374">
        <v>1375.3246617647058</v>
      </c>
      <c r="D45" s="374">
        <v>14.860000000000127</v>
      </c>
      <c r="E45" s="374">
        <v>982.009</v>
      </c>
      <c r="F45" s="374">
        <v>995.36</v>
      </c>
      <c r="G45" s="374">
        <f t="shared" si="1"/>
        <v>1.5090000000001282</v>
      </c>
      <c r="H45" s="375">
        <v>283.01533823529405</v>
      </c>
      <c r="I45" s="375">
        <v>0</v>
      </c>
      <c r="J45" s="375">
        <v>0</v>
      </c>
      <c r="K45" s="375">
        <v>0</v>
      </c>
      <c r="L45" s="374">
        <f t="shared" si="0"/>
        <v>0</v>
      </c>
      <c r="N45" s="368"/>
      <c r="O45" s="368"/>
      <c r="P45" s="368"/>
      <c r="Q45" s="368"/>
    </row>
    <row r="46" spans="1:17" s="15" customFormat="1" ht="12.75">
      <c r="A46" s="3" t="s">
        <v>19</v>
      </c>
      <c r="B46" s="30"/>
      <c r="C46" s="413">
        <v>48571.7794</v>
      </c>
      <c r="D46" s="413">
        <f aca="true" t="shared" si="2" ref="D46:L46">SUM(D12:D45)</f>
        <v>367.2141338880013</v>
      </c>
      <c r="E46" s="413">
        <f t="shared" si="2"/>
        <v>43371.555499999995</v>
      </c>
      <c r="F46" s="413">
        <f t="shared" si="2"/>
        <v>43653.99851613335</v>
      </c>
      <c r="G46" s="413">
        <f t="shared" si="2"/>
        <v>84.77111775466625</v>
      </c>
      <c r="H46" s="413">
        <f t="shared" si="2"/>
        <v>9996.5342</v>
      </c>
      <c r="I46" s="413">
        <f t="shared" si="2"/>
        <v>0</v>
      </c>
      <c r="J46" s="413">
        <f t="shared" si="2"/>
        <v>6995.293</v>
      </c>
      <c r="K46" s="413">
        <f t="shared" si="2"/>
        <v>6979.936271382352</v>
      </c>
      <c r="L46" s="413">
        <f t="shared" si="2"/>
        <v>15.35672861764683</v>
      </c>
      <c r="N46" s="368"/>
      <c r="O46" s="368"/>
      <c r="P46" s="368"/>
      <c r="Q46" s="368"/>
    </row>
    <row r="47" spans="1:17" ht="12.75">
      <c r="A47" s="21" t="s">
        <v>664</v>
      </c>
      <c r="B47" s="22"/>
      <c r="C47" s="22"/>
      <c r="D47" s="22"/>
      <c r="E47" s="22"/>
      <c r="F47" s="22"/>
      <c r="G47" s="22"/>
      <c r="H47" s="22"/>
      <c r="I47" s="22"/>
      <c r="J47" s="22"/>
      <c r="K47" s="22"/>
      <c r="Q47" s="367"/>
    </row>
    <row r="48" spans="1:12" ht="15.75" customHeight="1">
      <c r="A48" s="15"/>
      <c r="B48" s="15"/>
      <c r="C48" s="368"/>
      <c r="D48" s="15"/>
      <c r="E48" s="368"/>
      <c r="F48" s="15"/>
      <c r="G48" s="368"/>
      <c r="H48" s="368"/>
      <c r="I48" s="15"/>
      <c r="J48" s="368"/>
      <c r="K48" s="15"/>
      <c r="L48" s="15"/>
    </row>
    <row r="49" spans="1:10" ht="15.75" customHeight="1">
      <c r="A49" s="15" t="s">
        <v>12</v>
      </c>
      <c r="B49" s="15"/>
      <c r="C49" s="368"/>
      <c r="D49" s="15"/>
      <c r="E49" s="15"/>
      <c r="F49" s="15"/>
      <c r="G49" s="15"/>
      <c r="H49" s="695" t="s">
        <v>13</v>
      </c>
      <c r="I49" s="695"/>
      <c r="J49" s="695"/>
    </row>
    <row r="50" spans="2:10" ht="12.75" customHeight="1">
      <c r="B50" s="86"/>
      <c r="C50" s="609"/>
      <c r="D50" s="86"/>
      <c r="E50" s="86"/>
      <c r="F50" s="86"/>
      <c r="G50" s="86"/>
      <c r="H50" s="695" t="s">
        <v>14</v>
      </c>
      <c r="I50" s="695"/>
      <c r="J50" s="695"/>
    </row>
    <row r="51" spans="2:10" ht="12.75" customHeight="1">
      <c r="B51" s="86"/>
      <c r="C51" s="609"/>
      <c r="D51" s="86"/>
      <c r="E51" s="86"/>
      <c r="F51" s="86"/>
      <c r="G51" s="86"/>
      <c r="H51" s="695" t="s">
        <v>20</v>
      </c>
      <c r="I51" s="695"/>
      <c r="J51" s="695"/>
    </row>
    <row r="52" spans="1:10" ht="12.75">
      <c r="A52" s="15"/>
      <c r="B52" s="15"/>
      <c r="C52" s="15"/>
      <c r="E52" s="15"/>
      <c r="H52" s="667" t="s">
        <v>85</v>
      </c>
      <c r="I52" s="667"/>
      <c r="J52" s="667"/>
    </row>
    <row r="53" spans="1:13" ht="12.75">
      <c r="A53" s="15"/>
      <c r="B53" s="15"/>
      <c r="C53" s="368"/>
      <c r="D53" s="15"/>
      <c r="E53" s="15"/>
      <c r="F53" s="15"/>
      <c r="J53" s="667"/>
      <c r="K53" s="667"/>
      <c r="L53" s="667"/>
      <c r="M53" s="667"/>
    </row>
    <row r="54" spans="1:3" ht="12.75">
      <c r="A54" s="15"/>
      <c r="C54" s="367"/>
    </row>
    <row r="55" spans="1:12" ht="12.75">
      <c r="A55" s="756"/>
      <c r="B55" s="756"/>
      <c r="C55" s="756"/>
      <c r="D55" s="756"/>
      <c r="E55" s="756"/>
      <c r="F55" s="756"/>
      <c r="G55" s="756"/>
      <c r="H55" s="756"/>
      <c r="I55" s="756"/>
      <c r="J55" s="756"/>
      <c r="K55" s="756"/>
      <c r="L55" s="756"/>
    </row>
  </sheetData>
  <sheetProtection/>
  <mergeCells count="17">
    <mergeCell ref="A55:L55"/>
    <mergeCell ref="J53:M53"/>
    <mergeCell ref="F7:L7"/>
    <mergeCell ref="A7:B7"/>
    <mergeCell ref="H49:J49"/>
    <mergeCell ref="H50:J50"/>
    <mergeCell ref="H51:J51"/>
    <mergeCell ref="H52:J52"/>
    <mergeCell ref="L1:N1"/>
    <mergeCell ref="A2:L2"/>
    <mergeCell ref="A3:L3"/>
    <mergeCell ref="A5:L5"/>
    <mergeCell ref="I8:L8"/>
    <mergeCell ref="A9:A10"/>
    <mergeCell ref="B9:B10"/>
    <mergeCell ref="C9:G9"/>
    <mergeCell ref="H9:L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8" r:id="rId1"/>
  <rowBreaks count="1" manualBreakCount="1">
    <brk id="54" max="255" man="1"/>
  </rowBreaks>
</worksheet>
</file>

<file path=xl/worksheets/sheet23.xml><?xml version="1.0" encoding="utf-8"?>
<worksheet xmlns="http://schemas.openxmlformats.org/spreadsheetml/2006/main" xmlns:r="http://schemas.openxmlformats.org/officeDocument/2006/relationships">
  <sheetPr>
    <pageSetUpPr fitToPage="1"/>
  </sheetPr>
  <dimension ref="A1:P54"/>
  <sheetViews>
    <sheetView zoomScale="80" zoomScaleNormal="80" zoomScaleSheetLayoutView="70" zoomScalePageLayoutView="0" workbookViewId="0" topLeftCell="A1">
      <pane xSplit="2" ySplit="12" topLeftCell="C43" activePane="bottomRight" state="frozen"/>
      <selection pane="topLeft" activeCell="A1" sqref="A1"/>
      <selection pane="topRight" activeCell="C1" sqref="C1"/>
      <selection pane="bottomLeft" activeCell="A13" sqref="A13"/>
      <selection pane="bottomRight" activeCell="C47" sqref="C47"/>
    </sheetView>
  </sheetViews>
  <sheetFormatPr defaultColWidth="9.140625" defaultRowHeight="12.75"/>
  <cols>
    <col min="1" max="1" width="5.7109375" style="140" customWidth="1"/>
    <col min="2" max="2" width="27.140625" style="140" customWidth="1"/>
    <col min="3" max="3" width="20.140625" style="140" customWidth="1"/>
    <col min="4" max="4" width="17.8515625" style="140" customWidth="1"/>
    <col min="5" max="5" width="18.7109375" style="140" customWidth="1"/>
    <col min="6" max="6" width="15.28125" style="140" bestFit="1" customWidth="1"/>
    <col min="7" max="7" width="14.421875" style="140" customWidth="1"/>
    <col min="8" max="8" width="14.8515625" style="140" bestFit="1" customWidth="1"/>
    <col min="9" max="9" width="12.140625" style="140" customWidth="1"/>
    <col min="10" max="10" width="12.140625" style="268" customWidth="1"/>
    <col min="11" max="11" width="16.57421875" style="140" customWidth="1"/>
    <col min="12" max="12" width="13.140625" style="140" customWidth="1"/>
    <col min="13" max="13" width="12.7109375" style="140" customWidth="1"/>
    <col min="14" max="16384" width="9.140625" style="140" customWidth="1"/>
  </cols>
  <sheetData>
    <row r="1" spans="11:13" ht="12.75">
      <c r="K1" s="663" t="s">
        <v>208</v>
      </c>
      <c r="L1" s="663"/>
      <c r="M1" s="663"/>
    </row>
    <row r="2" ht="12.75" customHeight="1"/>
    <row r="3" spans="2:11" ht="15.75">
      <c r="B3" s="787" t="s">
        <v>0</v>
      </c>
      <c r="C3" s="787"/>
      <c r="D3" s="787"/>
      <c r="E3" s="787"/>
      <c r="F3" s="787"/>
      <c r="G3" s="787"/>
      <c r="H3" s="787"/>
      <c r="I3" s="787"/>
      <c r="J3" s="787"/>
      <c r="K3" s="787"/>
    </row>
    <row r="4" spans="2:11" ht="20.25">
      <c r="B4" s="788" t="s">
        <v>704</v>
      </c>
      <c r="C4" s="788"/>
      <c r="D4" s="788"/>
      <c r="E4" s="788"/>
      <c r="F4" s="788"/>
      <c r="G4" s="788"/>
      <c r="H4" s="788"/>
      <c r="I4" s="788"/>
      <c r="J4" s="788"/>
      <c r="K4" s="788"/>
    </row>
    <row r="5" ht="10.5" customHeight="1"/>
    <row r="6" spans="1:11" ht="15.75">
      <c r="A6" s="250" t="s">
        <v>834</v>
      </c>
      <c r="B6" s="250"/>
      <c r="C6" s="250"/>
      <c r="D6" s="250"/>
      <c r="E6" s="250"/>
      <c r="F6" s="250"/>
      <c r="G6" s="250"/>
      <c r="H6" s="250"/>
      <c r="I6" s="250"/>
      <c r="J6" s="269"/>
      <c r="K6" s="250"/>
    </row>
    <row r="7" spans="2:13" ht="15.75">
      <c r="B7" s="141"/>
      <c r="C7" s="141"/>
      <c r="D7" s="141"/>
      <c r="E7" s="141"/>
      <c r="F7" s="141"/>
      <c r="G7" s="141"/>
      <c r="H7" s="141"/>
      <c r="L7" s="793" t="s">
        <v>189</v>
      </c>
      <c r="M7" s="793"/>
    </row>
    <row r="8" spans="1:13" ht="15.75">
      <c r="A8" s="667" t="s">
        <v>1137</v>
      </c>
      <c r="B8" s="667"/>
      <c r="C8" s="141"/>
      <c r="D8" s="141"/>
      <c r="E8" s="141"/>
      <c r="F8" s="141"/>
      <c r="G8" s="754" t="s">
        <v>778</v>
      </c>
      <c r="H8" s="754"/>
      <c r="I8" s="754"/>
      <c r="J8" s="754"/>
      <c r="K8" s="754"/>
      <c r="L8" s="754"/>
      <c r="M8" s="754"/>
    </row>
    <row r="9" spans="1:13" ht="12.75">
      <c r="A9" s="784" t="s">
        <v>26</v>
      </c>
      <c r="B9" s="792" t="s">
        <v>3</v>
      </c>
      <c r="C9" s="783" t="s">
        <v>759</v>
      </c>
      <c r="D9" s="783" t="s">
        <v>789</v>
      </c>
      <c r="E9" s="783" t="s">
        <v>223</v>
      </c>
      <c r="F9" s="783" t="s">
        <v>222</v>
      </c>
      <c r="G9" s="783"/>
      <c r="H9" s="783" t="s">
        <v>186</v>
      </c>
      <c r="I9" s="783"/>
      <c r="J9" s="789" t="s">
        <v>433</v>
      </c>
      <c r="K9" s="783" t="s">
        <v>188</v>
      </c>
      <c r="L9" s="783" t="s">
        <v>410</v>
      </c>
      <c r="M9" s="783" t="s">
        <v>237</v>
      </c>
    </row>
    <row r="10" spans="1:13" ht="12.75">
      <c r="A10" s="785"/>
      <c r="B10" s="792"/>
      <c r="C10" s="783"/>
      <c r="D10" s="783"/>
      <c r="E10" s="783"/>
      <c r="F10" s="783"/>
      <c r="G10" s="783"/>
      <c r="H10" s="783"/>
      <c r="I10" s="783"/>
      <c r="J10" s="790"/>
      <c r="K10" s="783"/>
      <c r="L10" s="783"/>
      <c r="M10" s="783"/>
    </row>
    <row r="11" spans="1:13" ht="27" customHeight="1">
      <c r="A11" s="786"/>
      <c r="B11" s="792"/>
      <c r="C11" s="783"/>
      <c r="D11" s="783"/>
      <c r="E11" s="783"/>
      <c r="F11" s="142" t="s">
        <v>187</v>
      </c>
      <c r="G11" s="142" t="s">
        <v>238</v>
      </c>
      <c r="H11" s="142" t="s">
        <v>187</v>
      </c>
      <c r="I11" s="142" t="s">
        <v>238</v>
      </c>
      <c r="J11" s="791"/>
      <c r="K11" s="783"/>
      <c r="L11" s="783"/>
      <c r="M11" s="783"/>
    </row>
    <row r="12" spans="1:13" ht="12.75">
      <c r="A12" s="144">
        <v>1</v>
      </c>
      <c r="B12" s="144">
        <v>2</v>
      </c>
      <c r="C12" s="144">
        <v>3</v>
      </c>
      <c r="D12" s="144">
        <v>4</v>
      </c>
      <c r="E12" s="144">
        <v>5</v>
      </c>
      <c r="F12" s="144">
        <v>6</v>
      </c>
      <c r="G12" s="144">
        <v>7</v>
      </c>
      <c r="H12" s="144">
        <v>8</v>
      </c>
      <c r="I12" s="144">
        <v>9</v>
      </c>
      <c r="J12" s="270"/>
      <c r="K12" s="144">
        <v>10</v>
      </c>
      <c r="L12" s="162">
        <v>11</v>
      </c>
      <c r="M12" s="162">
        <v>12</v>
      </c>
    </row>
    <row r="13" spans="1:13" ht="20.25" customHeight="1">
      <c r="A13" s="401">
        <v>1</v>
      </c>
      <c r="B13" s="402" t="s">
        <v>886</v>
      </c>
      <c r="C13" s="407">
        <f>D13+E13</f>
        <v>77.48300849202032</v>
      </c>
      <c r="D13" s="408">
        <v>17.46109381352032</v>
      </c>
      <c r="E13" s="408">
        <v>60.021914678499996</v>
      </c>
      <c r="F13" s="408">
        <v>2528.5982400000003</v>
      </c>
      <c r="G13" s="408">
        <v>72.1953456</v>
      </c>
      <c r="H13" s="408">
        <v>2528.5982400000003</v>
      </c>
      <c r="I13" s="408">
        <v>72.1953456</v>
      </c>
      <c r="J13" s="409"/>
      <c r="K13" s="408">
        <f>D13+E13-I13</f>
        <v>5.287662892020322</v>
      </c>
      <c r="L13" s="399"/>
      <c r="M13" s="398"/>
    </row>
    <row r="14" spans="1:13" ht="20.25" customHeight="1">
      <c r="A14" s="401">
        <v>2</v>
      </c>
      <c r="B14" s="402" t="s">
        <v>887</v>
      </c>
      <c r="C14" s="407">
        <f aca="true" t="shared" si="0" ref="C14:C46">D14+E14</f>
        <v>95.59917259805684</v>
      </c>
      <c r="D14" s="408">
        <v>24.149172598056836</v>
      </c>
      <c r="E14" s="408">
        <v>71.45</v>
      </c>
      <c r="F14" s="408">
        <v>2739.31476</v>
      </c>
      <c r="G14" s="408">
        <v>78.21162439999999</v>
      </c>
      <c r="H14" s="408">
        <v>2739.31476</v>
      </c>
      <c r="I14" s="408">
        <v>78.21162439999999</v>
      </c>
      <c r="J14" s="410"/>
      <c r="K14" s="408">
        <f aca="true" t="shared" si="1" ref="K14:K47">D14+E14-I14</f>
        <v>17.387548198056848</v>
      </c>
      <c r="L14" s="399"/>
      <c r="M14" s="398"/>
    </row>
    <row r="15" spans="1:13" ht="20.25" customHeight="1">
      <c r="A15" s="401">
        <v>3</v>
      </c>
      <c r="B15" s="402" t="s">
        <v>888</v>
      </c>
      <c r="C15" s="407">
        <f t="shared" si="0"/>
        <v>113.92021546127233</v>
      </c>
      <c r="D15" s="408">
        <v>11.840215461272338</v>
      </c>
      <c r="E15" s="408">
        <v>102.08</v>
      </c>
      <c r="F15" s="408">
        <v>3964.1639999999998</v>
      </c>
      <c r="G15" s="408">
        <v>111.62878999999998</v>
      </c>
      <c r="H15" s="408">
        <v>3964.1639999999998</v>
      </c>
      <c r="I15" s="408">
        <v>111.62878999999998</v>
      </c>
      <c r="J15" s="410"/>
      <c r="K15" s="408">
        <f t="shared" si="1"/>
        <v>2.291425461272354</v>
      </c>
      <c r="L15" s="399"/>
      <c r="M15" s="398"/>
    </row>
    <row r="16" spans="1:13" ht="20.25" customHeight="1">
      <c r="A16" s="401">
        <v>4</v>
      </c>
      <c r="B16" s="402" t="s">
        <v>889</v>
      </c>
      <c r="C16" s="407">
        <f t="shared" si="0"/>
        <v>111.32930620613983</v>
      </c>
      <c r="D16" s="408">
        <v>9.09930620613983</v>
      </c>
      <c r="E16" s="408">
        <v>102.23</v>
      </c>
      <c r="F16" s="408">
        <v>3882.55</v>
      </c>
      <c r="G16" s="408">
        <v>111.27952</v>
      </c>
      <c r="H16" s="408">
        <v>3882.55</v>
      </c>
      <c r="I16" s="408">
        <v>111.27952</v>
      </c>
      <c r="J16" s="410"/>
      <c r="K16" s="408">
        <f t="shared" si="1"/>
        <v>0.04978620613982798</v>
      </c>
      <c r="L16" s="399"/>
      <c r="M16" s="398"/>
    </row>
    <row r="17" spans="1:13" ht="20.25" customHeight="1">
      <c r="A17" s="401">
        <v>5</v>
      </c>
      <c r="B17" s="402" t="s">
        <v>890</v>
      </c>
      <c r="C17" s="407">
        <f t="shared" si="0"/>
        <v>85.96610811996233</v>
      </c>
      <c r="D17" s="408">
        <v>8.908077048762339</v>
      </c>
      <c r="E17" s="408">
        <v>77.05803107119999</v>
      </c>
      <c r="F17" s="408">
        <v>2769.2</v>
      </c>
      <c r="G17" s="408">
        <v>80.994</v>
      </c>
      <c r="H17" s="408">
        <v>2769.2</v>
      </c>
      <c r="I17" s="408">
        <v>80.994</v>
      </c>
      <c r="J17" s="410"/>
      <c r="K17" s="408">
        <f t="shared" si="1"/>
        <v>4.9721081199623285</v>
      </c>
      <c r="L17" s="399"/>
      <c r="M17" s="398"/>
    </row>
    <row r="18" spans="1:13" ht="20.25" customHeight="1">
      <c r="A18" s="401">
        <v>6</v>
      </c>
      <c r="B18" s="402" t="s">
        <v>891</v>
      </c>
      <c r="C18" s="407">
        <f t="shared" si="0"/>
        <v>41.43921575472082</v>
      </c>
      <c r="D18" s="408">
        <v>13.30921575472082</v>
      </c>
      <c r="E18" s="408">
        <v>28.13</v>
      </c>
      <c r="F18" s="408">
        <v>1183.8960000000002</v>
      </c>
      <c r="G18" s="408">
        <v>35.51688000000001</v>
      </c>
      <c r="H18" s="408">
        <v>1183.8960000000002</v>
      </c>
      <c r="I18" s="408">
        <v>35.51688000000001</v>
      </c>
      <c r="J18" s="410"/>
      <c r="K18" s="408">
        <f t="shared" si="1"/>
        <v>5.922335754720812</v>
      </c>
      <c r="L18" s="399"/>
      <c r="M18" s="398"/>
    </row>
    <row r="19" spans="1:13" ht="20.25" customHeight="1">
      <c r="A19" s="401">
        <v>7</v>
      </c>
      <c r="B19" s="402" t="s">
        <v>892</v>
      </c>
      <c r="C19" s="407">
        <f t="shared" si="0"/>
        <v>57.02101788848875</v>
      </c>
      <c r="D19" s="408">
        <v>17.810738747017332</v>
      </c>
      <c r="E19" s="408">
        <v>39.21027914147142</v>
      </c>
      <c r="F19" s="408">
        <v>1636.794</v>
      </c>
      <c r="G19" s="408">
        <v>46.73774</v>
      </c>
      <c r="H19" s="408">
        <v>1636.794</v>
      </c>
      <c r="I19" s="408">
        <v>46.73774</v>
      </c>
      <c r="J19" s="410"/>
      <c r="K19" s="408">
        <f t="shared" si="1"/>
        <v>10.283277888488747</v>
      </c>
      <c r="L19" s="399"/>
      <c r="M19" s="398"/>
    </row>
    <row r="20" spans="1:13" ht="20.25" customHeight="1">
      <c r="A20" s="401">
        <v>8</v>
      </c>
      <c r="B20" s="402" t="s">
        <v>893</v>
      </c>
      <c r="C20" s="407">
        <f t="shared" si="0"/>
        <v>71.52520688995877</v>
      </c>
      <c r="D20" s="408">
        <v>4.776563966287343</v>
      </c>
      <c r="E20" s="408">
        <v>66.74864292367143</v>
      </c>
      <c r="F20" s="408">
        <v>2476.954</v>
      </c>
      <c r="G20" s="408">
        <v>69.61343</v>
      </c>
      <c r="H20" s="408">
        <v>2476.954</v>
      </c>
      <c r="I20" s="408">
        <v>69.61343</v>
      </c>
      <c r="J20" s="410"/>
      <c r="K20" s="408">
        <f t="shared" si="1"/>
        <v>1.911776889958773</v>
      </c>
      <c r="L20" s="399"/>
      <c r="M20" s="398"/>
    </row>
    <row r="21" spans="1:13" ht="20.25" customHeight="1">
      <c r="A21" s="401">
        <v>9</v>
      </c>
      <c r="B21" s="402" t="s">
        <v>894</v>
      </c>
      <c r="C21" s="407">
        <f t="shared" si="0"/>
        <v>79.41318121897126</v>
      </c>
      <c r="D21" s="408">
        <v>7.812611413999834</v>
      </c>
      <c r="E21" s="408">
        <v>71.60056980497143</v>
      </c>
      <c r="F21" s="408">
        <v>2713.3489999999997</v>
      </c>
      <c r="G21" s="408">
        <v>76.3338</v>
      </c>
      <c r="H21" s="408">
        <v>2713.3489999999997</v>
      </c>
      <c r="I21" s="408">
        <v>76.3338</v>
      </c>
      <c r="J21" s="410"/>
      <c r="K21" s="408">
        <f t="shared" si="1"/>
        <v>3.079381218971264</v>
      </c>
      <c r="L21" s="399"/>
      <c r="M21" s="398"/>
    </row>
    <row r="22" spans="1:13" ht="20.25" customHeight="1">
      <c r="A22" s="401">
        <v>10</v>
      </c>
      <c r="B22" s="402" t="s">
        <v>895</v>
      </c>
      <c r="C22" s="407">
        <f t="shared" si="0"/>
        <v>75.86041467578372</v>
      </c>
      <c r="D22" s="408">
        <v>17.299810841012317</v>
      </c>
      <c r="E22" s="408">
        <v>58.560603834771406</v>
      </c>
      <c r="F22" s="408">
        <v>2344.42656</v>
      </c>
      <c r="G22" s="408">
        <v>66.1427952</v>
      </c>
      <c r="H22" s="408">
        <v>2344.42656</v>
      </c>
      <c r="I22" s="408">
        <v>66.1427952</v>
      </c>
      <c r="J22" s="410"/>
      <c r="K22" s="408">
        <f t="shared" si="1"/>
        <v>9.71761947578372</v>
      </c>
      <c r="L22" s="399"/>
      <c r="M22" s="398"/>
    </row>
    <row r="23" spans="1:15" ht="20.25" customHeight="1">
      <c r="A23" s="401">
        <v>11</v>
      </c>
      <c r="B23" s="402" t="s">
        <v>896</v>
      </c>
      <c r="C23" s="407">
        <f t="shared" si="0"/>
        <v>73.20828273957378</v>
      </c>
      <c r="D23" s="408">
        <v>11.903902418202344</v>
      </c>
      <c r="E23" s="408">
        <v>61.304380321371426</v>
      </c>
      <c r="F23" s="408">
        <v>2539.79544</v>
      </c>
      <c r="G23" s="408">
        <v>71.6546948</v>
      </c>
      <c r="H23" s="408">
        <v>2539.79544</v>
      </c>
      <c r="I23" s="408">
        <v>71.6546948</v>
      </c>
      <c r="J23" s="410"/>
      <c r="K23" s="408">
        <f t="shared" si="1"/>
        <v>1.5535879395737737</v>
      </c>
      <c r="L23" s="399"/>
      <c r="M23" s="398"/>
      <c r="O23" s="400"/>
    </row>
    <row r="24" spans="1:13" ht="20.25" customHeight="1">
      <c r="A24" s="401">
        <v>12</v>
      </c>
      <c r="B24" s="402" t="s">
        <v>897</v>
      </c>
      <c r="C24" s="407">
        <f t="shared" si="0"/>
        <v>146.75593719463126</v>
      </c>
      <c r="D24" s="408">
        <v>32.665352019259814</v>
      </c>
      <c r="E24" s="408">
        <v>114.09058517537143</v>
      </c>
      <c r="F24" s="408">
        <v>3805.37</v>
      </c>
      <c r="G24" s="408">
        <v>113.44124</v>
      </c>
      <c r="H24" s="408">
        <v>3805.37</v>
      </c>
      <c r="I24" s="408">
        <v>113.44124</v>
      </c>
      <c r="J24" s="410"/>
      <c r="K24" s="408">
        <f t="shared" si="1"/>
        <v>33.314697194631265</v>
      </c>
      <c r="L24" s="399"/>
      <c r="M24" s="398"/>
    </row>
    <row r="25" spans="1:13" ht="20.25" customHeight="1">
      <c r="A25" s="401">
        <v>13</v>
      </c>
      <c r="B25" s="402" t="s">
        <v>898</v>
      </c>
      <c r="C25" s="407">
        <f t="shared" si="0"/>
        <v>69.87507663707626</v>
      </c>
      <c r="D25" s="408">
        <v>4.362300190704845</v>
      </c>
      <c r="E25" s="408">
        <v>65.51277644637142</v>
      </c>
      <c r="F25" s="408">
        <v>2417.6245</v>
      </c>
      <c r="G25" s="408">
        <v>68.310995</v>
      </c>
      <c r="H25" s="408">
        <v>2417.6245</v>
      </c>
      <c r="I25" s="408">
        <v>68.310995</v>
      </c>
      <c r="J25" s="410"/>
      <c r="K25" s="408">
        <f t="shared" si="1"/>
        <v>1.5640816370762565</v>
      </c>
      <c r="L25" s="399"/>
      <c r="M25" s="398"/>
    </row>
    <row r="26" spans="1:13" ht="20.25" customHeight="1">
      <c r="A26" s="401">
        <v>14</v>
      </c>
      <c r="B26" s="402" t="s">
        <v>899</v>
      </c>
      <c r="C26" s="407">
        <f t="shared" si="0"/>
        <v>59.81895602618375</v>
      </c>
      <c r="D26" s="408">
        <v>20.755474737512323</v>
      </c>
      <c r="E26" s="408">
        <v>39.063481288671426</v>
      </c>
      <c r="F26" s="408">
        <v>1767.3139999999999</v>
      </c>
      <c r="G26" s="408">
        <v>50.50059</v>
      </c>
      <c r="H26" s="408">
        <v>1767.3139999999999</v>
      </c>
      <c r="I26" s="408">
        <v>50.50059</v>
      </c>
      <c r="J26" s="410"/>
      <c r="K26" s="408">
        <f t="shared" si="1"/>
        <v>9.318366026183746</v>
      </c>
      <c r="L26" s="399"/>
      <c r="M26" s="398"/>
    </row>
    <row r="27" spans="1:13" ht="20.25" customHeight="1">
      <c r="A27" s="401">
        <v>15</v>
      </c>
      <c r="B27" s="402" t="s">
        <v>900</v>
      </c>
      <c r="C27" s="407">
        <f t="shared" si="0"/>
        <v>32.39226004406376</v>
      </c>
      <c r="D27" s="408">
        <v>19.050798166292328</v>
      </c>
      <c r="E27" s="408">
        <v>13.34146187777143</v>
      </c>
      <c r="F27" s="408">
        <v>528.5</v>
      </c>
      <c r="G27" s="408">
        <v>15.854999999999999</v>
      </c>
      <c r="H27" s="408">
        <v>528.5</v>
      </c>
      <c r="I27" s="408">
        <v>15.854999999999999</v>
      </c>
      <c r="J27" s="410"/>
      <c r="K27" s="408">
        <f t="shared" si="1"/>
        <v>16.537260044063764</v>
      </c>
      <c r="L27" s="399"/>
      <c r="M27" s="398"/>
    </row>
    <row r="28" spans="1:13" ht="20.25" customHeight="1">
      <c r="A28" s="401">
        <v>16</v>
      </c>
      <c r="B28" s="402" t="s">
        <v>901</v>
      </c>
      <c r="C28" s="407">
        <f t="shared" si="0"/>
        <v>72.75439367506378</v>
      </c>
      <c r="D28" s="408">
        <v>6.630215283992344</v>
      </c>
      <c r="E28" s="408">
        <v>66.12417839107144</v>
      </c>
      <c r="F28" s="408">
        <v>2400.122</v>
      </c>
      <c r="G28" s="408">
        <v>69.73615999999998</v>
      </c>
      <c r="H28" s="408">
        <v>2400.122</v>
      </c>
      <c r="I28" s="408">
        <v>69.73615999999998</v>
      </c>
      <c r="J28" s="410"/>
      <c r="K28" s="408">
        <f t="shared" si="1"/>
        <v>3.0182336750637973</v>
      </c>
      <c r="L28" s="399"/>
      <c r="M28" s="398"/>
    </row>
    <row r="29" spans="1:13" ht="20.25" customHeight="1">
      <c r="A29" s="401">
        <v>17</v>
      </c>
      <c r="B29" s="402" t="s">
        <v>902</v>
      </c>
      <c r="C29" s="407">
        <f t="shared" si="0"/>
        <v>57.52353395518627</v>
      </c>
      <c r="D29" s="408">
        <v>14.60108944361484</v>
      </c>
      <c r="E29" s="408">
        <v>42.92244451157143</v>
      </c>
      <c r="F29" s="408">
        <v>1624.9</v>
      </c>
      <c r="G29" s="408">
        <v>45.955999999999996</v>
      </c>
      <c r="H29" s="408">
        <v>1624.9</v>
      </c>
      <c r="I29" s="408">
        <v>45.955999999999996</v>
      </c>
      <c r="J29" s="410"/>
      <c r="K29" s="408">
        <f t="shared" si="1"/>
        <v>11.56753395518627</v>
      </c>
      <c r="L29" s="399"/>
      <c r="M29" s="398"/>
    </row>
    <row r="30" spans="1:13" ht="20.25" customHeight="1">
      <c r="A30" s="403">
        <v>18</v>
      </c>
      <c r="B30" s="404" t="s">
        <v>903</v>
      </c>
      <c r="C30" s="407">
        <f t="shared" si="0"/>
        <v>80.11732800225126</v>
      </c>
      <c r="D30" s="408">
        <v>4.699276212279843</v>
      </c>
      <c r="E30" s="408">
        <v>75.41805178997141</v>
      </c>
      <c r="F30" s="408">
        <v>2513.383</v>
      </c>
      <c r="G30" s="408">
        <v>75.40149</v>
      </c>
      <c r="H30" s="408">
        <v>2513.383</v>
      </c>
      <c r="I30" s="408">
        <v>75.40149</v>
      </c>
      <c r="J30" s="410"/>
      <c r="K30" s="408">
        <f t="shared" si="1"/>
        <v>4.71583800225126</v>
      </c>
      <c r="L30" s="399"/>
      <c r="M30" s="398"/>
    </row>
    <row r="31" spans="1:13" ht="20.25" customHeight="1">
      <c r="A31" s="401">
        <v>19</v>
      </c>
      <c r="B31" s="402" t="s">
        <v>904</v>
      </c>
      <c r="C31" s="407">
        <f t="shared" si="0"/>
        <v>51.88877539957126</v>
      </c>
      <c r="D31" s="408">
        <v>14.414909483199837</v>
      </c>
      <c r="E31" s="408">
        <v>37.47386591637142</v>
      </c>
      <c r="F31" s="408">
        <v>1373.614</v>
      </c>
      <c r="G31" s="408">
        <v>41.20842</v>
      </c>
      <c r="H31" s="408">
        <v>1373.614</v>
      </c>
      <c r="I31" s="408">
        <v>41.20842</v>
      </c>
      <c r="J31" s="410"/>
      <c r="K31" s="408">
        <f t="shared" si="1"/>
        <v>10.680355399571262</v>
      </c>
      <c r="L31" s="399"/>
      <c r="M31" s="398"/>
    </row>
    <row r="32" spans="1:13" ht="20.25" customHeight="1">
      <c r="A32" s="403">
        <v>20</v>
      </c>
      <c r="B32" s="404" t="s">
        <v>905</v>
      </c>
      <c r="C32" s="407">
        <f t="shared" si="0"/>
        <v>101.03589250853372</v>
      </c>
      <c r="D32" s="408">
        <v>28.783597211462308</v>
      </c>
      <c r="E32" s="408">
        <v>72.25229529707141</v>
      </c>
      <c r="F32" s="408">
        <v>2787.12</v>
      </c>
      <c r="G32" s="408">
        <v>80.35359999999999</v>
      </c>
      <c r="H32" s="408">
        <v>2787.12</v>
      </c>
      <c r="I32" s="408">
        <v>80.35359999999999</v>
      </c>
      <c r="J32" s="410"/>
      <c r="K32" s="408">
        <f t="shared" si="1"/>
        <v>20.682292508533735</v>
      </c>
      <c r="L32" s="399"/>
      <c r="M32" s="398"/>
    </row>
    <row r="33" spans="1:13" ht="20.25" customHeight="1">
      <c r="A33" s="401">
        <v>21</v>
      </c>
      <c r="B33" s="402" t="s">
        <v>906</v>
      </c>
      <c r="C33" s="407">
        <f t="shared" si="0"/>
        <v>44.05792225516377</v>
      </c>
      <c r="D33" s="408">
        <v>8.507933521292339</v>
      </c>
      <c r="E33" s="408">
        <v>35.54998873387143</v>
      </c>
      <c r="F33" s="408">
        <v>1464.91392</v>
      </c>
      <c r="G33" s="408">
        <v>43.396785599999994</v>
      </c>
      <c r="H33" s="408">
        <v>1464.91392</v>
      </c>
      <c r="I33" s="408">
        <v>43.396785599999994</v>
      </c>
      <c r="J33" s="410"/>
      <c r="K33" s="408">
        <f t="shared" si="1"/>
        <v>0.661136655163773</v>
      </c>
      <c r="L33" s="399"/>
      <c r="M33" s="398"/>
    </row>
    <row r="34" spans="1:13" ht="20.25" customHeight="1">
      <c r="A34" s="401">
        <v>22</v>
      </c>
      <c r="B34" s="402" t="s">
        <v>907</v>
      </c>
      <c r="C34" s="407">
        <f t="shared" si="0"/>
        <v>51.28944347223875</v>
      </c>
      <c r="D34" s="408">
        <v>9.323536114267322</v>
      </c>
      <c r="E34" s="408">
        <v>41.96590735797143</v>
      </c>
      <c r="F34" s="408">
        <v>1586.99008</v>
      </c>
      <c r="G34" s="408">
        <v>47.01318439999999</v>
      </c>
      <c r="H34" s="408">
        <v>1586.99008</v>
      </c>
      <c r="I34" s="408">
        <v>47.01318439999999</v>
      </c>
      <c r="J34" s="410"/>
      <c r="K34" s="408">
        <f t="shared" si="1"/>
        <v>4.276259072238759</v>
      </c>
      <c r="L34" s="399"/>
      <c r="M34" s="398"/>
    </row>
    <row r="35" spans="1:16" ht="20.25" customHeight="1">
      <c r="A35" s="401">
        <v>23</v>
      </c>
      <c r="B35" s="402" t="s">
        <v>908</v>
      </c>
      <c r="C35" s="407">
        <f t="shared" si="0"/>
        <v>136.46334111349626</v>
      </c>
      <c r="D35" s="408">
        <v>33.367732229624835</v>
      </c>
      <c r="E35" s="408">
        <v>103.0956088838714</v>
      </c>
      <c r="F35" s="408">
        <v>3566.309</v>
      </c>
      <c r="G35" s="408">
        <v>101.48418000000001</v>
      </c>
      <c r="H35" s="408">
        <v>3566.309</v>
      </c>
      <c r="I35" s="408">
        <v>101.48418000000001</v>
      </c>
      <c r="J35" s="410"/>
      <c r="K35" s="408">
        <f t="shared" si="1"/>
        <v>34.97916111349625</v>
      </c>
      <c r="L35" s="399"/>
      <c r="M35" s="398"/>
      <c r="N35" s="391"/>
      <c r="P35" s="391"/>
    </row>
    <row r="36" spans="1:14" ht="20.25" customHeight="1">
      <c r="A36" s="401">
        <v>24</v>
      </c>
      <c r="B36" s="402" t="s">
        <v>909</v>
      </c>
      <c r="C36" s="407">
        <f t="shared" si="0"/>
        <v>95.53450034892126</v>
      </c>
      <c r="D36" s="408">
        <v>53.24196186924983</v>
      </c>
      <c r="E36" s="408">
        <v>42.29253847967143</v>
      </c>
      <c r="F36" s="408">
        <v>2520.3970000000004</v>
      </c>
      <c r="G36" s="408">
        <v>70.73246</v>
      </c>
      <c r="H36" s="408">
        <v>2520.3970000000004</v>
      </c>
      <c r="I36" s="408">
        <v>70.73246</v>
      </c>
      <c r="J36" s="410"/>
      <c r="K36" s="408">
        <f t="shared" si="1"/>
        <v>24.802040348921253</v>
      </c>
      <c r="L36" s="399"/>
      <c r="M36" s="398"/>
      <c r="N36" s="391"/>
    </row>
    <row r="37" spans="1:13" ht="20.25" customHeight="1">
      <c r="A37" s="401">
        <v>25</v>
      </c>
      <c r="B37" s="402" t="s">
        <v>910</v>
      </c>
      <c r="C37" s="407">
        <f t="shared" si="0"/>
        <v>176.6317153930288</v>
      </c>
      <c r="D37" s="408">
        <v>2.1306439644573647</v>
      </c>
      <c r="E37" s="408">
        <v>174.50107142857144</v>
      </c>
      <c r="F37" s="408">
        <v>6243.32928</v>
      </c>
      <c r="G37" s="408">
        <v>175.591008</v>
      </c>
      <c r="H37" s="408">
        <v>6243.32928</v>
      </c>
      <c r="I37" s="408">
        <v>175.591008</v>
      </c>
      <c r="J37" s="410"/>
      <c r="K37" s="408">
        <f t="shared" si="1"/>
        <v>1.0407073930288107</v>
      </c>
      <c r="L37" s="399"/>
      <c r="M37" s="398"/>
    </row>
    <row r="38" spans="1:13" ht="20.25" customHeight="1">
      <c r="A38" s="401">
        <v>26</v>
      </c>
      <c r="B38" s="402" t="s">
        <v>911</v>
      </c>
      <c r="C38" s="407">
        <f t="shared" si="0"/>
        <v>193.4235277649137</v>
      </c>
      <c r="D38" s="408">
        <v>12.616792221142278</v>
      </c>
      <c r="E38" s="408">
        <v>180.80673554377142</v>
      </c>
      <c r="F38" s="408">
        <v>6763.60672</v>
      </c>
      <c r="G38" s="408">
        <v>190.22359199999997</v>
      </c>
      <c r="H38" s="408">
        <v>6763.60672</v>
      </c>
      <c r="I38" s="408">
        <v>190.22359199999997</v>
      </c>
      <c r="J38" s="410"/>
      <c r="K38" s="408">
        <f t="shared" si="1"/>
        <v>3.1999357649137323</v>
      </c>
      <c r="L38" s="399"/>
      <c r="M38" s="398"/>
    </row>
    <row r="39" spans="1:13" ht="20.25" customHeight="1">
      <c r="A39" s="401">
        <v>27</v>
      </c>
      <c r="B39" s="402" t="s">
        <v>912</v>
      </c>
      <c r="C39" s="407">
        <f t="shared" si="0"/>
        <v>162.7673923949638</v>
      </c>
      <c r="D39" s="408">
        <v>39.79998744129236</v>
      </c>
      <c r="E39" s="408">
        <v>122.96740495367142</v>
      </c>
      <c r="F39" s="408">
        <v>5159.391</v>
      </c>
      <c r="G39" s="408">
        <v>145.94092999999998</v>
      </c>
      <c r="H39" s="408">
        <v>5159.391</v>
      </c>
      <c r="I39" s="408">
        <v>145.94092999999998</v>
      </c>
      <c r="J39" s="410"/>
      <c r="K39" s="408">
        <f t="shared" si="1"/>
        <v>16.826462394963812</v>
      </c>
      <c r="L39" s="399"/>
      <c r="M39" s="398"/>
    </row>
    <row r="40" spans="1:13" ht="20.25" customHeight="1">
      <c r="A40" s="401">
        <v>28</v>
      </c>
      <c r="B40" s="402" t="s">
        <v>913</v>
      </c>
      <c r="C40" s="407">
        <f t="shared" si="0"/>
        <v>210.31907665321123</v>
      </c>
      <c r="D40" s="408">
        <v>65.21940158973979</v>
      </c>
      <c r="E40" s="408">
        <v>145.09967506347144</v>
      </c>
      <c r="F40" s="408">
        <v>6797.472</v>
      </c>
      <c r="G40" s="408">
        <v>191.16604</v>
      </c>
      <c r="H40" s="408">
        <v>6797.472</v>
      </c>
      <c r="I40" s="408">
        <v>191.16604</v>
      </c>
      <c r="J40" s="410"/>
      <c r="K40" s="408">
        <f t="shared" si="1"/>
        <v>19.153036653211217</v>
      </c>
      <c r="L40" s="399"/>
      <c r="M40" s="398"/>
    </row>
    <row r="41" spans="1:13" ht="20.25" customHeight="1">
      <c r="A41" s="401">
        <v>29</v>
      </c>
      <c r="B41" s="402" t="s">
        <v>914</v>
      </c>
      <c r="C41" s="407">
        <f t="shared" si="0"/>
        <v>114.62160528517875</v>
      </c>
      <c r="D41" s="408">
        <v>37.576723063407314</v>
      </c>
      <c r="E41" s="408">
        <v>77.04488222177143</v>
      </c>
      <c r="F41" s="408">
        <v>3311.7690000000002</v>
      </c>
      <c r="G41" s="408">
        <v>93.1083</v>
      </c>
      <c r="H41" s="408">
        <v>3311.7690000000002</v>
      </c>
      <c r="I41" s="408">
        <v>93.1083</v>
      </c>
      <c r="J41" s="410"/>
      <c r="K41" s="408">
        <f t="shared" si="1"/>
        <v>21.513305285178745</v>
      </c>
      <c r="L41" s="399"/>
      <c r="M41" s="398"/>
    </row>
    <row r="42" spans="1:14" ht="20.25" customHeight="1">
      <c r="A42" s="401">
        <v>30</v>
      </c>
      <c r="B42" s="402" t="s">
        <v>915</v>
      </c>
      <c r="C42" s="407">
        <f t="shared" si="0"/>
        <v>156.5467695062587</v>
      </c>
      <c r="D42" s="408">
        <v>0.6896927692872924</v>
      </c>
      <c r="E42" s="408">
        <v>155.8570767369714</v>
      </c>
      <c r="F42" s="408">
        <v>3715.9939999999997</v>
      </c>
      <c r="G42" s="408">
        <v>111.47981999999999</v>
      </c>
      <c r="H42" s="408">
        <v>3715.9939999999997</v>
      </c>
      <c r="I42" s="408">
        <v>111.47981999999999</v>
      </c>
      <c r="J42" s="410"/>
      <c r="K42" s="408">
        <f t="shared" si="1"/>
        <v>45.06694950625871</v>
      </c>
      <c r="L42" s="399"/>
      <c r="M42" s="398"/>
      <c r="N42" s="391"/>
    </row>
    <row r="43" spans="1:13" ht="20.25" customHeight="1">
      <c r="A43" s="401">
        <v>31</v>
      </c>
      <c r="B43" s="402" t="s">
        <v>916</v>
      </c>
      <c r="C43" s="407">
        <f t="shared" si="0"/>
        <v>188.88390746862623</v>
      </c>
      <c r="D43" s="408">
        <v>39.91932130965478</v>
      </c>
      <c r="E43" s="408">
        <v>148.96458615897146</v>
      </c>
      <c r="F43" s="408">
        <v>5933.968</v>
      </c>
      <c r="G43" s="408">
        <v>168.29103999999998</v>
      </c>
      <c r="H43" s="408">
        <v>5933.968</v>
      </c>
      <c r="I43" s="408">
        <v>168.29103999999998</v>
      </c>
      <c r="J43" s="410"/>
      <c r="K43" s="408">
        <f t="shared" si="1"/>
        <v>20.592867468626253</v>
      </c>
      <c r="L43" s="399"/>
      <c r="M43" s="398"/>
    </row>
    <row r="44" spans="1:14" ht="20.25" customHeight="1">
      <c r="A44" s="401">
        <v>32</v>
      </c>
      <c r="B44" s="402" t="s">
        <v>917</v>
      </c>
      <c r="C44" s="407">
        <f t="shared" si="0"/>
        <v>119.27782601329127</v>
      </c>
      <c r="D44" s="408">
        <v>15.946754584719843</v>
      </c>
      <c r="E44" s="408">
        <v>103.33107142857143</v>
      </c>
      <c r="F44" s="408">
        <v>3356.73</v>
      </c>
      <c r="G44" s="408">
        <v>94.57382</v>
      </c>
      <c r="H44" s="408">
        <v>3356.73</v>
      </c>
      <c r="I44" s="408">
        <v>94.57382</v>
      </c>
      <c r="J44" s="410"/>
      <c r="K44" s="408">
        <f t="shared" si="1"/>
        <v>24.704006013291277</v>
      </c>
      <c r="L44" s="399"/>
      <c r="M44" s="398"/>
      <c r="N44" s="391"/>
    </row>
    <row r="45" spans="1:14" ht="20.25" customHeight="1">
      <c r="A45" s="401">
        <v>33</v>
      </c>
      <c r="B45" s="402" t="s">
        <v>918</v>
      </c>
      <c r="C45" s="407">
        <f t="shared" si="0"/>
        <v>164.45767222407886</v>
      </c>
      <c r="D45" s="408">
        <v>7.1866007955074185</v>
      </c>
      <c r="E45" s="408">
        <v>157.27107142857145</v>
      </c>
      <c r="F45" s="408">
        <v>5452.006</v>
      </c>
      <c r="G45" s="408">
        <v>154.05718</v>
      </c>
      <c r="H45" s="408">
        <v>5452.006</v>
      </c>
      <c r="I45" s="408">
        <v>154.05718</v>
      </c>
      <c r="J45" s="410"/>
      <c r="K45" s="408">
        <f t="shared" si="1"/>
        <v>10.400492224078874</v>
      </c>
      <c r="L45" s="399"/>
      <c r="M45" s="398"/>
      <c r="N45" s="391"/>
    </row>
    <row r="46" spans="1:14" ht="20.25" customHeight="1">
      <c r="A46" s="401">
        <v>34</v>
      </c>
      <c r="B46" s="402" t="s">
        <v>919</v>
      </c>
      <c r="C46" s="407">
        <f t="shared" si="0"/>
        <v>101.68919750904732</v>
      </c>
      <c r="D46" s="408">
        <v>42.57919750904732</v>
      </c>
      <c r="E46" s="408">
        <v>59.11</v>
      </c>
      <c r="F46" s="408">
        <v>2325.321</v>
      </c>
      <c r="G46" s="408">
        <v>69.75963</v>
      </c>
      <c r="H46" s="408">
        <v>2325.321</v>
      </c>
      <c r="I46" s="408">
        <v>69.75963</v>
      </c>
      <c r="J46" s="410"/>
      <c r="K46" s="408">
        <f t="shared" si="1"/>
        <v>31.929567509047317</v>
      </c>
      <c r="L46" s="399"/>
      <c r="M46" s="398"/>
      <c r="N46" s="391"/>
    </row>
    <row r="47" spans="1:13" ht="20.25" customHeight="1">
      <c r="A47" s="405" t="s">
        <v>19</v>
      </c>
      <c r="B47" s="406"/>
      <c r="C47" s="408">
        <f>SUM(C13:C46)</f>
        <v>3470.8911808899284</v>
      </c>
      <c r="D47" s="408">
        <f>SUM(D13:D46)</f>
        <v>658.4400000000003</v>
      </c>
      <c r="E47" s="408">
        <f>SUM(E13:E46)</f>
        <v>2812.4511808899288</v>
      </c>
      <c r="F47" s="408">
        <v>106195.18650000001</v>
      </c>
      <c r="G47" s="408">
        <f>SUM(G13:G46)</f>
        <v>3037.8900849999995</v>
      </c>
      <c r="H47" s="408">
        <v>106195.18650000001</v>
      </c>
      <c r="I47" s="408">
        <v>3037.8900849999995</v>
      </c>
      <c r="J47" s="410"/>
      <c r="K47" s="408">
        <f t="shared" si="1"/>
        <v>433.00109588992973</v>
      </c>
      <c r="L47" s="399"/>
      <c r="M47" s="398"/>
    </row>
    <row r="48" spans="4:10" ht="12.75">
      <c r="D48" s="391"/>
      <c r="E48" s="391"/>
      <c r="F48" s="391"/>
      <c r="I48" s="268"/>
      <c r="J48" s="391"/>
    </row>
    <row r="49" spans="4:10" ht="15.75" customHeight="1">
      <c r="D49" s="391"/>
      <c r="G49" s="391"/>
      <c r="H49" s="391"/>
      <c r="I49" s="268"/>
      <c r="J49" s="140"/>
    </row>
    <row r="50" spans="1:10" s="16" customFormat="1" ht="15.75" customHeight="1">
      <c r="A50" s="15" t="s">
        <v>12</v>
      </c>
      <c r="B50" s="15"/>
      <c r="C50" s="15"/>
      <c r="D50" s="15"/>
      <c r="E50" s="15"/>
      <c r="F50" s="15"/>
      <c r="G50" s="15"/>
      <c r="H50" s="695" t="s">
        <v>13</v>
      </c>
      <c r="I50" s="695"/>
      <c r="J50" s="695"/>
    </row>
    <row r="51" spans="2:10" s="16" customFormat="1" ht="12.75" customHeight="1">
      <c r="B51" s="86"/>
      <c r="C51" s="86"/>
      <c r="D51" s="86"/>
      <c r="E51" s="86"/>
      <c r="F51" s="86"/>
      <c r="G51" s="86"/>
      <c r="H51" s="695" t="s">
        <v>14</v>
      </c>
      <c r="I51" s="695"/>
      <c r="J51" s="695"/>
    </row>
    <row r="52" spans="2:10" s="16" customFormat="1" ht="12.75" customHeight="1">
      <c r="B52" s="86"/>
      <c r="C52" s="86"/>
      <c r="D52" s="86"/>
      <c r="E52" s="86"/>
      <c r="F52" s="86"/>
      <c r="G52" s="86"/>
      <c r="H52" s="695" t="s">
        <v>20</v>
      </c>
      <c r="I52" s="695"/>
      <c r="J52" s="695"/>
    </row>
    <row r="53" spans="1:10" s="16" customFormat="1" ht="12.75">
      <c r="A53" s="15"/>
      <c r="B53" s="15"/>
      <c r="C53" s="15"/>
      <c r="E53" s="15"/>
      <c r="H53" s="667" t="s">
        <v>85</v>
      </c>
      <c r="I53" s="667"/>
      <c r="J53" s="667"/>
    </row>
    <row r="54" spans="1:14" ht="12.75">
      <c r="A54" s="15"/>
      <c r="B54" s="16"/>
      <c r="C54" s="16"/>
      <c r="D54" s="16"/>
      <c r="E54" s="16"/>
      <c r="F54" s="16"/>
      <c r="G54" s="16"/>
      <c r="H54" s="16"/>
      <c r="I54" s="16"/>
      <c r="J54" s="271"/>
      <c r="K54" s="16"/>
      <c r="L54" s="16"/>
      <c r="M54" s="16"/>
      <c r="N54" s="16"/>
    </row>
  </sheetData>
  <sheetProtection/>
  <mergeCells count="21">
    <mergeCell ref="B9:B11"/>
    <mergeCell ref="G8:M8"/>
    <mergeCell ref="A8:B8"/>
    <mergeCell ref="L7:M7"/>
    <mergeCell ref="M9:M11"/>
    <mergeCell ref="A9:A11"/>
    <mergeCell ref="F9:G10"/>
    <mergeCell ref="H9:I10"/>
    <mergeCell ref="H52:J52"/>
    <mergeCell ref="H50:J50"/>
    <mergeCell ref="K1:M1"/>
    <mergeCell ref="B3:K3"/>
    <mergeCell ref="B4:K4"/>
    <mergeCell ref="C9:C11"/>
    <mergeCell ref="J9:J11"/>
    <mergeCell ref="L9:L11"/>
    <mergeCell ref="H53:J53"/>
    <mergeCell ref="D9:D11"/>
    <mergeCell ref="E9:E11"/>
    <mergeCell ref="H51:J51"/>
    <mergeCell ref="K9:K1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8" r:id="rId1"/>
</worksheet>
</file>

<file path=xl/worksheets/sheet24.xml><?xml version="1.0" encoding="utf-8"?>
<worksheet xmlns="http://schemas.openxmlformats.org/spreadsheetml/2006/main" xmlns:r="http://schemas.openxmlformats.org/officeDocument/2006/relationships">
  <sheetPr>
    <pageSetUpPr fitToPage="1"/>
  </sheetPr>
  <dimension ref="A1:S56"/>
  <sheetViews>
    <sheetView view="pageBreakPreview" zoomScale="90" zoomScaleSheetLayoutView="90" zoomScalePageLayoutView="0" workbookViewId="0" topLeftCell="A17">
      <selection activeCell="C47" sqref="C47"/>
    </sheetView>
  </sheetViews>
  <sheetFormatPr defaultColWidth="9.140625" defaultRowHeight="12.75"/>
  <cols>
    <col min="1" max="1" width="5.57421875" style="16" customWidth="1"/>
    <col min="2" max="2" width="21.421875" style="16" customWidth="1"/>
    <col min="3" max="3" width="10.57421875" style="16" customWidth="1"/>
    <col min="4" max="4" width="9.8515625" style="16" customWidth="1"/>
    <col min="5" max="5" width="8.7109375" style="16" customWidth="1"/>
    <col min="6" max="6" width="10.8515625" style="16" customWidth="1"/>
    <col min="7" max="7" width="15.8515625" style="16" customWidth="1"/>
    <col min="8" max="8" width="12.421875" style="16" customWidth="1"/>
    <col min="9" max="9" width="12.140625" style="16" customWidth="1"/>
    <col min="10" max="10" width="9.00390625" style="16" customWidth="1"/>
    <col min="11" max="11" width="12.00390625" style="16" customWidth="1"/>
    <col min="12" max="12" width="17.28125" style="16" customWidth="1"/>
    <col min="13" max="13" width="9.140625" style="16" hidden="1" customWidth="1"/>
    <col min="14" max="16384" width="9.140625" style="16" customWidth="1"/>
  </cols>
  <sheetData>
    <row r="1" spans="4:16" ht="15">
      <c r="D1" s="36"/>
      <c r="E1" s="36"/>
      <c r="F1" s="36"/>
      <c r="G1" s="36"/>
      <c r="H1" s="36"/>
      <c r="I1" s="36"/>
      <c r="J1" s="36"/>
      <c r="K1" s="36"/>
      <c r="L1" s="781" t="s">
        <v>434</v>
      </c>
      <c r="M1" s="781"/>
      <c r="N1" s="781"/>
      <c r="O1" s="43"/>
      <c r="P1" s="43"/>
    </row>
    <row r="2" spans="1:16" ht="15">
      <c r="A2" s="749" t="s">
        <v>0</v>
      </c>
      <c r="B2" s="749"/>
      <c r="C2" s="749"/>
      <c r="D2" s="749"/>
      <c r="E2" s="749"/>
      <c r="F2" s="749"/>
      <c r="G2" s="749"/>
      <c r="H2" s="749"/>
      <c r="I2" s="749"/>
      <c r="J2" s="749"/>
      <c r="K2" s="749"/>
      <c r="L2" s="749"/>
      <c r="M2" s="45"/>
      <c r="N2" s="45"/>
      <c r="O2" s="45"/>
      <c r="P2" s="45"/>
    </row>
    <row r="3" spans="1:16" ht="20.25">
      <c r="A3" s="782" t="s">
        <v>704</v>
      </c>
      <c r="B3" s="782"/>
      <c r="C3" s="782"/>
      <c r="D3" s="782"/>
      <c r="E3" s="782"/>
      <c r="F3" s="782"/>
      <c r="G3" s="782"/>
      <c r="H3" s="782"/>
      <c r="I3" s="782"/>
      <c r="J3" s="782"/>
      <c r="K3" s="782"/>
      <c r="L3" s="782"/>
      <c r="M3" s="44"/>
      <c r="N3" s="44"/>
      <c r="O3" s="44"/>
      <c r="P3" s="44"/>
    </row>
    <row r="4" ht="10.5" customHeight="1"/>
    <row r="5" spans="1:12" ht="19.5" customHeight="1">
      <c r="A5" s="755" t="s">
        <v>760</v>
      </c>
      <c r="B5" s="755"/>
      <c r="C5" s="755"/>
      <c r="D5" s="755"/>
      <c r="E5" s="755"/>
      <c r="F5" s="755"/>
      <c r="G5" s="755"/>
      <c r="H5" s="755"/>
      <c r="I5" s="755"/>
      <c r="J5" s="755"/>
      <c r="K5" s="755"/>
      <c r="L5" s="755"/>
    </row>
    <row r="6" spans="1:12" ht="12.75">
      <c r="A6" s="23"/>
      <c r="B6" s="23"/>
      <c r="C6" s="23"/>
      <c r="D6" s="23"/>
      <c r="E6" s="23"/>
      <c r="F6" s="23"/>
      <c r="G6" s="23"/>
      <c r="H6" s="23"/>
      <c r="I6" s="23"/>
      <c r="J6" s="23"/>
      <c r="K6" s="23"/>
      <c r="L6" s="23"/>
    </row>
    <row r="7" spans="1:12" ht="12.75">
      <c r="A7" s="667" t="s">
        <v>1137</v>
      </c>
      <c r="B7" s="667"/>
      <c r="F7" s="779" t="s">
        <v>21</v>
      </c>
      <c r="G7" s="779"/>
      <c r="H7" s="779"/>
      <c r="I7" s="779"/>
      <c r="J7" s="779"/>
      <c r="K7" s="779"/>
      <c r="L7" s="779"/>
    </row>
    <row r="8" spans="1:12" ht="12.75">
      <c r="A8" s="15"/>
      <c r="F8" s="17"/>
      <c r="G8" s="102"/>
      <c r="H8" s="102"/>
      <c r="I8" s="780" t="s">
        <v>782</v>
      </c>
      <c r="J8" s="780"/>
      <c r="K8" s="780"/>
      <c r="L8" s="780"/>
    </row>
    <row r="9" spans="1:19" s="15" customFormat="1" ht="12.75">
      <c r="A9" s="662" t="s">
        <v>2</v>
      </c>
      <c r="B9" s="662" t="s">
        <v>3</v>
      </c>
      <c r="C9" s="645" t="s">
        <v>27</v>
      </c>
      <c r="D9" s="646"/>
      <c r="E9" s="646"/>
      <c r="F9" s="646"/>
      <c r="G9" s="646"/>
      <c r="H9" s="645" t="s">
        <v>28</v>
      </c>
      <c r="I9" s="646"/>
      <c r="J9" s="646"/>
      <c r="K9" s="646"/>
      <c r="L9" s="646"/>
      <c r="R9" s="30"/>
      <c r="S9" s="31"/>
    </row>
    <row r="10" spans="1:12" s="15" customFormat="1" ht="63.75">
      <c r="A10" s="662"/>
      <c r="B10" s="662"/>
      <c r="C10" s="5" t="s">
        <v>757</v>
      </c>
      <c r="D10" s="5" t="s">
        <v>789</v>
      </c>
      <c r="E10" s="5" t="s">
        <v>71</v>
      </c>
      <c r="F10" s="5" t="s">
        <v>72</v>
      </c>
      <c r="G10" s="5" t="s">
        <v>368</v>
      </c>
      <c r="H10" s="5" t="s">
        <v>757</v>
      </c>
      <c r="I10" s="5" t="s">
        <v>789</v>
      </c>
      <c r="J10" s="5" t="s">
        <v>71</v>
      </c>
      <c r="K10" s="5" t="s">
        <v>72</v>
      </c>
      <c r="L10" s="5" t="s">
        <v>369</v>
      </c>
    </row>
    <row r="11" spans="1:12" s="15" customFormat="1" ht="12.75">
      <c r="A11" s="5">
        <v>1</v>
      </c>
      <c r="B11" s="5">
        <v>2</v>
      </c>
      <c r="C11" s="5">
        <v>3</v>
      </c>
      <c r="D11" s="5">
        <v>4</v>
      </c>
      <c r="E11" s="5">
        <v>5</v>
      </c>
      <c r="F11" s="5">
        <v>6</v>
      </c>
      <c r="G11" s="5">
        <v>7</v>
      </c>
      <c r="H11" s="5">
        <v>8</v>
      </c>
      <c r="I11" s="5">
        <v>9</v>
      </c>
      <c r="J11" s="5">
        <v>10</v>
      </c>
      <c r="K11" s="5">
        <v>11</v>
      </c>
      <c r="L11" s="5">
        <v>12</v>
      </c>
    </row>
    <row r="12" spans="1:12" s="15" customFormat="1" ht="12.75">
      <c r="A12" s="5">
        <v>1</v>
      </c>
      <c r="B12" s="414" t="s">
        <v>886</v>
      </c>
      <c r="C12" s="794" t="s">
        <v>982</v>
      </c>
      <c r="D12" s="795"/>
      <c r="E12" s="795"/>
      <c r="F12" s="795"/>
      <c r="G12" s="795"/>
      <c r="H12" s="795"/>
      <c r="I12" s="795"/>
      <c r="J12" s="795"/>
      <c r="K12" s="795"/>
      <c r="L12" s="796"/>
    </row>
    <row r="13" spans="1:12" s="15" customFormat="1" ht="12.75">
      <c r="A13" s="5">
        <v>2</v>
      </c>
      <c r="B13" s="414" t="s">
        <v>887</v>
      </c>
      <c r="C13" s="797"/>
      <c r="D13" s="798"/>
      <c r="E13" s="798"/>
      <c r="F13" s="798"/>
      <c r="G13" s="798"/>
      <c r="H13" s="798"/>
      <c r="I13" s="798"/>
      <c r="J13" s="798"/>
      <c r="K13" s="798"/>
      <c r="L13" s="799"/>
    </row>
    <row r="14" spans="1:12" s="15" customFormat="1" ht="12.75">
      <c r="A14" s="5">
        <v>3</v>
      </c>
      <c r="B14" s="414" t="s">
        <v>888</v>
      </c>
      <c r="C14" s="797"/>
      <c r="D14" s="798"/>
      <c r="E14" s="798"/>
      <c r="F14" s="798"/>
      <c r="G14" s="798"/>
      <c r="H14" s="798"/>
      <c r="I14" s="798"/>
      <c r="J14" s="798"/>
      <c r="K14" s="798"/>
      <c r="L14" s="799"/>
    </row>
    <row r="15" spans="1:12" s="15" customFormat="1" ht="12.75">
      <c r="A15" s="5">
        <v>4</v>
      </c>
      <c r="B15" s="414" t="s">
        <v>889</v>
      </c>
      <c r="C15" s="797"/>
      <c r="D15" s="798"/>
      <c r="E15" s="798"/>
      <c r="F15" s="798"/>
      <c r="G15" s="798"/>
      <c r="H15" s="798"/>
      <c r="I15" s="798"/>
      <c r="J15" s="798"/>
      <c r="K15" s="798"/>
      <c r="L15" s="799"/>
    </row>
    <row r="16" spans="1:12" s="15" customFormat="1" ht="12.75">
      <c r="A16" s="5">
        <v>5</v>
      </c>
      <c r="B16" s="414" t="s">
        <v>890</v>
      </c>
      <c r="C16" s="797"/>
      <c r="D16" s="798"/>
      <c r="E16" s="798"/>
      <c r="F16" s="798"/>
      <c r="G16" s="798"/>
      <c r="H16" s="798"/>
      <c r="I16" s="798"/>
      <c r="J16" s="798"/>
      <c r="K16" s="798"/>
      <c r="L16" s="799"/>
    </row>
    <row r="17" spans="1:12" s="15" customFormat="1" ht="12.75">
      <c r="A17" s="5">
        <v>6</v>
      </c>
      <c r="B17" s="414" t="s">
        <v>891</v>
      </c>
      <c r="C17" s="797"/>
      <c r="D17" s="798"/>
      <c r="E17" s="798"/>
      <c r="F17" s="798"/>
      <c r="G17" s="798"/>
      <c r="H17" s="798"/>
      <c r="I17" s="798"/>
      <c r="J17" s="798"/>
      <c r="K17" s="798"/>
      <c r="L17" s="799"/>
    </row>
    <row r="18" spans="1:12" s="15" customFormat="1" ht="12.75">
      <c r="A18" s="5">
        <v>7</v>
      </c>
      <c r="B18" s="414" t="s">
        <v>892</v>
      </c>
      <c r="C18" s="797"/>
      <c r="D18" s="798"/>
      <c r="E18" s="798"/>
      <c r="F18" s="798"/>
      <c r="G18" s="798"/>
      <c r="H18" s="798"/>
      <c r="I18" s="798"/>
      <c r="J18" s="798"/>
      <c r="K18" s="798"/>
      <c r="L18" s="799"/>
    </row>
    <row r="19" spans="1:12" s="15" customFormat="1" ht="12.75">
      <c r="A19" s="5">
        <v>8</v>
      </c>
      <c r="B19" s="414" t="s">
        <v>893</v>
      </c>
      <c r="C19" s="797"/>
      <c r="D19" s="798"/>
      <c r="E19" s="798"/>
      <c r="F19" s="798"/>
      <c r="G19" s="798"/>
      <c r="H19" s="798"/>
      <c r="I19" s="798"/>
      <c r="J19" s="798"/>
      <c r="K19" s="798"/>
      <c r="L19" s="799"/>
    </row>
    <row r="20" spans="1:12" s="15" customFormat="1" ht="12.75">
      <c r="A20" s="5">
        <v>9</v>
      </c>
      <c r="B20" s="414" t="s">
        <v>894</v>
      </c>
      <c r="C20" s="797"/>
      <c r="D20" s="798"/>
      <c r="E20" s="798"/>
      <c r="F20" s="798"/>
      <c r="G20" s="798"/>
      <c r="H20" s="798"/>
      <c r="I20" s="798"/>
      <c r="J20" s="798"/>
      <c r="K20" s="798"/>
      <c r="L20" s="799"/>
    </row>
    <row r="21" spans="1:12" s="15" customFormat="1" ht="12.75">
      <c r="A21" s="5">
        <v>10</v>
      </c>
      <c r="B21" s="414" t="s">
        <v>895</v>
      </c>
      <c r="C21" s="797"/>
      <c r="D21" s="798"/>
      <c r="E21" s="798"/>
      <c r="F21" s="798"/>
      <c r="G21" s="798"/>
      <c r="H21" s="798"/>
      <c r="I21" s="798"/>
      <c r="J21" s="798"/>
      <c r="K21" s="798"/>
      <c r="L21" s="799"/>
    </row>
    <row r="22" spans="1:12" s="15" customFormat="1" ht="12.75">
      <c r="A22" s="5">
        <v>11</v>
      </c>
      <c r="B22" s="414" t="s">
        <v>896</v>
      </c>
      <c r="C22" s="797"/>
      <c r="D22" s="798"/>
      <c r="E22" s="798"/>
      <c r="F22" s="798"/>
      <c r="G22" s="798"/>
      <c r="H22" s="798"/>
      <c r="I22" s="798"/>
      <c r="J22" s="798"/>
      <c r="K22" s="798"/>
      <c r="L22" s="799"/>
    </row>
    <row r="23" spans="1:12" s="15" customFormat="1" ht="12.75">
      <c r="A23" s="5">
        <v>12</v>
      </c>
      <c r="B23" s="414" t="s">
        <v>897</v>
      </c>
      <c r="C23" s="797"/>
      <c r="D23" s="798"/>
      <c r="E23" s="798"/>
      <c r="F23" s="798"/>
      <c r="G23" s="798"/>
      <c r="H23" s="798"/>
      <c r="I23" s="798"/>
      <c r="J23" s="798"/>
      <c r="K23" s="798"/>
      <c r="L23" s="799"/>
    </row>
    <row r="24" spans="1:12" s="15" customFormat="1" ht="12.75">
      <c r="A24" s="5">
        <v>13</v>
      </c>
      <c r="B24" s="414" t="s">
        <v>898</v>
      </c>
      <c r="C24" s="797"/>
      <c r="D24" s="798"/>
      <c r="E24" s="798"/>
      <c r="F24" s="798"/>
      <c r="G24" s="798"/>
      <c r="H24" s="798"/>
      <c r="I24" s="798"/>
      <c r="J24" s="798"/>
      <c r="K24" s="798"/>
      <c r="L24" s="799"/>
    </row>
    <row r="25" spans="1:12" s="15" customFormat="1" ht="12.75">
      <c r="A25" s="5">
        <v>14</v>
      </c>
      <c r="B25" s="414" t="s">
        <v>899</v>
      </c>
      <c r="C25" s="797"/>
      <c r="D25" s="798"/>
      <c r="E25" s="798"/>
      <c r="F25" s="798"/>
      <c r="G25" s="798"/>
      <c r="H25" s="798"/>
      <c r="I25" s="798"/>
      <c r="J25" s="798"/>
      <c r="K25" s="798"/>
      <c r="L25" s="799"/>
    </row>
    <row r="26" spans="1:12" s="15" customFormat="1" ht="12.75">
      <c r="A26" s="5">
        <v>15</v>
      </c>
      <c r="B26" s="414" t="s">
        <v>900</v>
      </c>
      <c r="C26" s="797"/>
      <c r="D26" s="798"/>
      <c r="E26" s="798"/>
      <c r="F26" s="798"/>
      <c r="G26" s="798"/>
      <c r="H26" s="798"/>
      <c r="I26" s="798"/>
      <c r="J26" s="798"/>
      <c r="K26" s="798"/>
      <c r="L26" s="799"/>
    </row>
    <row r="27" spans="1:12" s="15" customFormat="1" ht="12.75">
      <c r="A27" s="5">
        <v>16</v>
      </c>
      <c r="B27" s="414" t="s">
        <v>901</v>
      </c>
      <c r="C27" s="797"/>
      <c r="D27" s="798"/>
      <c r="E27" s="798"/>
      <c r="F27" s="798"/>
      <c r="G27" s="798"/>
      <c r="H27" s="798"/>
      <c r="I27" s="798"/>
      <c r="J27" s="798"/>
      <c r="K27" s="798"/>
      <c r="L27" s="799"/>
    </row>
    <row r="28" spans="1:12" s="15" customFormat="1" ht="12.75">
      <c r="A28" s="5">
        <v>17</v>
      </c>
      <c r="B28" s="414" t="s">
        <v>902</v>
      </c>
      <c r="C28" s="797"/>
      <c r="D28" s="798"/>
      <c r="E28" s="798"/>
      <c r="F28" s="798"/>
      <c r="G28" s="798"/>
      <c r="H28" s="798"/>
      <c r="I28" s="798"/>
      <c r="J28" s="798"/>
      <c r="K28" s="798"/>
      <c r="L28" s="799"/>
    </row>
    <row r="29" spans="1:12" s="15" customFormat="1" ht="12.75">
      <c r="A29" s="5">
        <v>18</v>
      </c>
      <c r="B29" s="414" t="s">
        <v>903</v>
      </c>
      <c r="C29" s="797"/>
      <c r="D29" s="798"/>
      <c r="E29" s="798"/>
      <c r="F29" s="798"/>
      <c r="G29" s="798"/>
      <c r="H29" s="798"/>
      <c r="I29" s="798"/>
      <c r="J29" s="798"/>
      <c r="K29" s="798"/>
      <c r="L29" s="799"/>
    </row>
    <row r="30" spans="1:12" s="15" customFormat="1" ht="12.75">
      <c r="A30" s="5">
        <v>19</v>
      </c>
      <c r="B30" s="414" t="s">
        <v>904</v>
      </c>
      <c r="C30" s="797"/>
      <c r="D30" s="798"/>
      <c r="E30" s="798"/>
      <c r="F30" s="798"/>
      <c r="G30" s="798"/>
      <c r="H30" s="798"/>
      <c r="I30" s="798"/>
      <c r="J30" s="798"/>
      <c r="K30" s="798"/>
      <c r="L30" s="799"/>
    </row>
    <row r="31" spans="1:12" s="15" customFormat="1" ht="12.75">
      <c r="A31" s="5">
        <v>20</v>
      </c>
      <c r="B31" s="414" t="s">
        <v>905</v>
      </c>
      <c r="C31" s="797"/>
      <c r="D31" s="798"/>
      <c r="E31" s="798"/>
      <c r="F31" s="798"/>
      <c r="G31" s="798"/>
      <c r="H31" s="798"/>
      <c r="I31" s="798"/>
      <c r="J31" s="798"/>
      <c r="K31" s="798"/>
      <c r="L31" s="799"/>
    </row>
    <row r="32" spans="1:12" s="15" customFormat="1" ht="12.75">
      <c r="A32" s="5">
        <v>21</v>
      </c>
      <c r="B32" s="414" t="s">
        <v>906</v>
      </c>
      <c r="C32" s="797"/>
      <c r="D32" s="798"/>
      <c r="E32" s="798"/>
      <c r="F32" s="798"/>
      <c r="G32" s="798"/>
      <c r="H32" s="798"/>
      <c r="I32" s="798"/>
      <c r="J32" s="798"/>
      <c r="K32" s="798"/>
      <c r="L32" s="799"/>
    </row>
    <row r="33" spans="1:12" s="15" customFormat="1" ht="12.75">
      <c r="A33" s="5">
        <v>22</v>
      </c>
      <c r="B33" s="414" t="s">
        <v>907</v>
      </c>
      <c r="C33" s="797"/>
      <c r="D33" s="798"/>
      <c r="E33" s="798"/>
      <c r="F33" s="798"/>
      <c r="G33" s="798"/>
      <c r="H33" s="798"/>
      <c r="I33" s="798"/>
      <c r="J33" s="798"/>
      <c r="K33" s="798"/>
      <c r="L33" s="799"/>
    </row>
    <row r="34" spans="1:12" s="15" customFormat="1" ht="12.75">
      <c r="A34" s="5">
        <v>23</v>
      </c>
      <c r="B34" s="414" t="s">
        <v>908</v>
      </c>
      <c r="C34" s="797"/>
      <c r="D34" s="798"/>
      <c r="E34" s="798"/>
      <c r="F34" s="798"/>
      <c r="G34" s="798"/>
      <c r="H34" s="798"/>
      <c r="I34" s="798"/>
      <c r="J34" s="798"/>
      <c r="K34" s="798"/>
      <c r="L34" s="799"/>
    </row>
    <row r="35" spans="1:12" s="15" customFormat="1" ht="12.75">
      <c r="A35" s="5">
        <v>24</v>
      </c>
      <c r="B35" s="414" t="s">
        <v>909</v>
      </c>
      <c r="C35" s="797"/>
      <c r="D35" s="798"/>
      <c r="E35" s="798"/>
      <c r="F35" s="798"/>
      <c r="G35" s="798"/>
      <c r="H35" s="798"/>
      <c r="I35" s="798"/>
      <c r="J35" s="798"/>
      <c r="K35" s="798"/>
      <c r="L35" s="799"/>
    </row>
    <row r="36" spans="1:12" s="15" customFormat="1" ht="12.75">
      <c r="A36" s="5">
        <v>25</v>
      </c>
      <c r="B36" s="414" t="s">
        <v>910</v>
      </c>
      <c r="C36" s="797"/>
      <c r="D36" s="798"/>
      <c r="E36" s="798"/>
      <c r="F36" s="798"/>
      <c r="G36" s="798"/>
      <c r="H36" s="798"/>
      <c r="I36" s="798"/>
      <c r="J36" s="798"/>
      <c r="K36" s="798"/>
      <c r="L36" s="799"/>
    </row>
    <row r="37" spans="1:12" s="15" customFormat="1" ht="12.75">
      <c r="A37" s="5">
        <v>26</v>
      </c>
      <c r="B37" s="414" t="s">
        <v>911</v>
      </c>
      <c r="C37" s="797"/>
      <c r="D37" s="798"/>
      <c r="E37" s="798"/>
      <c r="F37" s="798"/>
      <c r="G37" s="798"/>
      <c r="H37" s="798"/>
      <c r="I37" s="798"/>
      <c r="J37" s="798"/>
      <c r="K37" s="798"/>
      <c r="L37" s="799"/>
    </row>
    <row r="38" spans="1:12" s="15" customFormat="1" ht="12.75">
      <c r="A38" s="5">
        <v>27</v>
      </c>
      <c r="B38" s="414" t="s">
        <v>912</v>
      </c>
      <c r="C38" s="797"/>
      <c r="D38" s="798"/>
      <c r="E38" s="798"/>
      <c r="F38" s="798"/>
      <c r="G38" s="798"/>
      <c r="H38" s="798"/>
      <c r="I38" s="798"/>
      <c r="J38" s="798"/>
      <c r="K38" s="798"/>
      <c r="L38" s="799"/>
    </row>
    <row r="39" spans="1:12" s="15" customFormat="1" ht="12.75">
      <c r="A39" s="5">
        <v>28</v>
      </c>
      <c r="B39" s="414" t="s">
        <v>913</v>
      </c>
      <c r="C39" s="797"/>
      <c r="D39" s="798"/>
      <c r="E39" s="798"/>
      <c r="F39" s="798"/>
      <c r="G39" s="798"/>
      <c r="H39" s="798"/>
      <c r="I39" s="798"/>
      <c r="J39" s="798"/>
      <c r="K39" s="798"/>
      <c r="L39" s="799"/>
    </row>
    <row r="40" spans="1:12" s="15" customFormat="1" ht="12.75">
      <c r="A40" s="5">
        <v>29</v>
      </c>
      <c r="B40" s="414" t="s">
        <v>914</v>
      </c>
      <c r="C40" s="797"/>
      <c r="D40" s="798"/>
      <c r="E40" s="798"/>
      <c r="F40" s="798"/>
      <c r="G40" s="798"/>
      <c r="H40" s="798"/>
      <c r="I40" s="798"/>
      <c r="J40" s="798"/>
      <c r="K40" s="798"/>
      <c r="L40" s="799"/>
    </row>
    <row r="41" spans="1:12" s="15" customFormat="1" ht="12.75">
      <c r="A41" s="5">
        <v>30</v>
      </c>
      <c r="B41" s="414" t="s">
        <v>915</v>
      </c>
      <c r="C41" s="797"/>
      <c r="D41" s="798"/>
      <c r="E41" s="798"/>
      <c r="F41" s="798"/>
      <c r="G41" s="798"/>
      <c r="H41" s="798"/>
      <c r="I41" s="798"/>
      <c r="J41" s="798"/>
      <c r="K41" s="798"/>
      <c r="L41" s="799"/>
    </row>
    <row r="42" spans="1:12" s="15" customFormat="1" ht="12.75">
      <c r="A42" s="5">
        <v>31</v>
      </c>
      <c r="B42" s="414" t="s">
        <v>916</v>
      </c>
      <c r="C42" s="797"/>
      <c r="D42" s="798"/>
      <c r="E42" s="798"/>
      <c r="F42" s="798"/>
      <c r="G42" s="798"/>
      <c r="H42" s="798"/>
      <c r="I42" s="798"/>
      <c r="J42" s="798"/>
      <c r="K42" s="798"/>
      <c r="L42" s="799"/>
    </row>
    <row r="43" spans="1:12" s="15" customFormat="1" ht="12.75">
      <c r="A43" s="5">
        <v>32</v>
      </c>
      <c r="B43" s="414" t="s">
        <v>917</v>
      </c>
      <c r="C43" s="797"/>
      <c r="D43" s="798"/>
      <c r="E43" s="798"/>
      <c r="F43" s="798"/>
      <c r="G43" s="798"/>
      <c r="H43" s="798"/>
      <c r="I43" s="798"/>
      <c r="J43" s="798"/>
      <c r="K43" s="798"/>
      <c r="L43" s="799"/>
    </row>
    <row r="44" spans="1:12" s="15" customFormat="1" ht="12.75">
      <c r="A44" s="5">
        <v>33</v>
      </c>
      <c r="B44" s="414" t="s">
        <v>918</v>
      </c>
      <c r="C44" s="797"/>
      <c r="D44" s="798"/>
      <c r="E44" s="798"/>
      <c r="F44" s="798"/>
      <c r="G44" s="798"/>
      <c r="H44" s="798"/>
      <c r="I44" s="798"/>
      <c r="J44" s="798"/>
      <c r="K44" s="798"/>
      <c r="L44" s="799"/>
    </row>
    <row r="45" spans="1:12" s="15" customFormat="1" ht="12.75">
      <c r="A45" s="5">
        <v>34</v>
      </c>
      <c r="B45" s="414" t="s">
        <v>919</v>
      </c>
      <c r="C45" s="797"/>
      <c r="D45" s="798"/>
      <c r="E45" s="798"/>
      <c r="F45" s="798"/>
      <c r="G45" s="798"/>
      <c r="H45" s="798"/>
      <c r="I45" s="798"/>
      <c r="J45" s="798"/>
      <c r="K45" s="798"/>
      <c r="L45" s="799"/>
    </row>
    <row r="46" spans="1:12" s="15" customFormat="1" ht="12.75">
      <c r="A46" s="5" t="s">
        <v>19</v>
      </c>
      <c r="B46" s="5"/>
      <c r="C46" s="800"/>
      <c r="D46" s="801"/>
      <c r="E46" s="801"/>
      <c r="F46" s="801"/>
      <c r="G46" s="801"/>
      <c r="H46" s="801"/>
      <c r="I46" s="801"/>
      <c r="J46" s="801"/>
      <c r="K46" s="801"/>
      <c r="L46" s="802"/>
    </row>
    <row r="47" spans="1:12" ht="12.75">
      <c r="A47" s="22" t="s">
        <v>367</v>
      </c>
      <c r="B47" s="22"/>
      <c r="C47" s="22"/>
      <c r="D47" s="22"/>
      <c r="E47" s="22"/>
      <c r="F47" s="22"/>
      <c r="G47" s="22"/>
      <c r="H47" s="22"/>
      <c r="I47" s="22"/>
      <c r="J47" s="22"/>
      <c r="K47" s="22"/>
      <c r="L47" s="22"/>
    </row>
    <row r="48" spans="1:12" ht="12.75">
      <c r="A48" s="21" t="s">
        <v>366</v>
      </c>
      <c r="B48" s="22"/>
      <c r="C48" s="22"/>
      <c r="D48" s="22"/>
      <c r="E48" s="22"/>
      <c r="F48" s="22"/>
      <c r="G48" s="22"/>
      <c r="H48" s="22"/>
      <c r="I48" s="22"/>
      <c r="J48" s="22"/>
      <c r="K48" s="22"/>
      <c r="L48" s="22"/>
    </row>
    <row r="49" spans="1:12" ht="15.75" customHeight="1">
      <c r="A49" s="15"/>
      <c r="B49" s="15"/>
      <c r="C49" s="15"/>
      <c r="D49" s="15"/>
      <c r="E49" s="15"/>
      <c r="F49" s="15"/>
      <c r="G49" s="15"/>
      <c r="H49" s="15"/>
      <c r="I49" s="15"/>
      <c r="J49" s="15"/>
      <c r="K49" s="15"/>
      <c r="L49" s="15"/>
    </row>
    <row r="50" spans="1:12" ht="15.75" customHeight="1">
      <c r="A50" s="15"/>
      <c r="B50" s="15"/>
      <c r="C50" s="15"/>
      <c r="D50" s="15"/>
      <c r="E50" s="15"/>
      <c r="F50" s="15"/>
      <c r="G50" s="15"/>
      <c r="H50" s="15"/>
      <c r="I50" s="15"/>
      <c r="J50" s="15"/>
      <c r="K50" s="15"/>
      <c r="L50" s="15"/>
    </row>
    <row r="51" spans="1:10" ht="15.75" customHeight="1">
      <c r="A51" s="15" t="s">
        <v>12</v>
      </c>
      <c r="B51" s="15"/>
      <c r="C51" s="15"/>
      <c r="D51" s="15"/>
      <c r="E51" s="15"/>
      <c r="F51" s="15"/>
      <c r="G51" s="15"/>
      <c r="H51" s="695" t="s">
        <v>13</v>
      </c>
      <c r="I51" s="695"/>
      <c r="J51" s="695"/>
    </row>
    <row r="52" spans="2:10" ht="12.75" customHeight="1">
      <c r="B52" s="86"/>
      <c r="C52" s="86"/>
      <c r="D52" s="86"/>
      <c r="E52" s="86"/>
      <c r="F52" s="86"/>
      <c r="G52" s="86"/>
      <c r="H52" s="695" t="s">
        <v>14</v>
      </c>
      <c r="I52" s="695"/>
      <c r="J52" s="695"/>
    </row>
    <row r="53" spans="2:10" ht="12.75" customHeight="1">
      <c r="B53" s="86"/>
      <c r="C53" s="86"/>
      <c r="D53" s="86"/>
      <c r="E53" s="86"/>
      <c r="F53" s="86"/>
      <c r="G53" s="86"/>
      <c r="H53" s="695" t="s">
        <v>20</v>
      </c>
      <c r="I53" s="695"/>
      <c r="J53" s="695"/>
    </row>
    <row r="54" spans="1:10" ht="12.75">
      <c r="A54" s="15"/>
      <c r="B54" s="15"/>
      <c r="C54" s="15"/>
      <c r="E54" s="15"/>
      <c r="H54" s="667" t="s">
        <v>85</v>
      </c>
      <c r="I54" s="667"/>
      <c r="J54" s="667"/>
    </row>
    <row r="55" ht="12.75">
      <c r="A55" s="15"/>
    </row>
    <row r="56" spans="1:12" ht="12.75">
      <c r="A56" s="756"/>
      <c r="B56" s="756"/>
      <c r="C56" s="756"/>
      <c r="D56" s="756"/>
      <c r="E56" s="756"/>
      <c r="F56" s="756"/>
      <c r="G56" s="756"/>
      <c r="H56" s="756"/>
      <c r="I56" s="756"/>
      <c r="J56" s="756"/>
      <c r="K56" s="756"/>
      <c r="L56" s="756"/>
    </row>
  </sheetData>
  <sheetProtection/>
  <mergeCells count="17">
    <mergeCell ref="C12:L46"/>
    <mergeCell ref="L1:N1"/>
    <mergeCell ref="A2:L2"/>
    <mergeCell ref="A3:L3"/>
    <mergeCell ref="A5:L5"/>
    <mergeCell ref="A7:B7"/>
    <mergeCell ref="F7:L7"/>
    <mergeCell ref="H51:J51"/>
    <mergeCell ref="H52:J52"/>
    <mergeCell ref="H53:J53"/>
    <mergeCell ref="H54:J54"/>
    <mergeCell ref="A56:L56"/>
    <mergeCell ref="I8:L8"/>
    <mergeCell ref="A9:A10"/>
    <mergeCell ref="B9:B10"/>
    <mergeCell ref="C9:G9"/>
    <mergeCell ref="H9:L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8" r:id="rId1"/>
  <rowBreaks count="1" manualBreakCount="1">
    <brk id="55" max="255" man="1"/>
  </rowBreaks>
</worksheet>
</file>

<file path=xl/worksheets/sheet25.xml><?xml version="1.0" encoding="utf-8"?>
<worksheet xmlns="http://schemas.openxmlformats.org/spreadsheetml/2006/main" xmlns:r="http://schemas.openxmlformats.org/officeDocument/2006/relationships">
  <sheetPr>
    <pageSetUpPr fitToPage="1"/>
  </sheetPr>
  <dimension ref="A1:S57"/>
  <sheetViews>
    <sheetView zoomScaleSheetLayoutView="90" zoomScalePageLayoutView="0" workbookViewId="0" topLeftCell="A1">
      <pane xSplit="2" ySplit="13" topLeftCell="E46" activePane="bottomRight" state="frozen"/>
      <selection pane="topLeft" activeCell="A1" sqref="A1"/>
      <selection pane="topRight" activeCell="C1" sqref="C1"/>
      <selection pane="bottomLeft" activeCell="A14" sqref="A14"/>
      <selection pane="bottomRight" activeCell="R14" sqref="R14:R48"/>
    </sheetView>
  </sheetViews>
  <sheetFormatPr defaultColWidth="9.140625" defaultRowHeight="12.75"/>
  <cols>
    <col min="1" max="1" width="7.421875" style="16" customWidth="1"/>
    <col min="2" max="2" width="22.8515625" style="16" customWidth="1"/>
    <col min="3" max="4" width="9.28125" style="16" bestFit="1" customWidth="1"/>
    <col min="5" max="5" width="12.7109375" style="16" bestFit="1" customWidth="1"/>
    <col min="6" max="6" width="7.140625" style="16" bestFit="1" customWidth="1"/>
    <col min="7" max="7" width="7.140625" style="16" customWidth="1"/>
    <col min="8" max="8" width="8.28125" style="16" customWidth="1"/>
    <col min="9" max="11" width="9.28125" style="16" customWidth="1"/>
    <col min="12" max="12" width="9.28125" style="16" bestFit="1" customWidth="1"/>
    <col min="13" max="14" width="9.28125" style="16" customWidth="1"/>
    <col min="15" max="15" width="11.28125" style="16" bestFit="1" customWidth="1"/>
    <col min="16" max="17" width="12.8515625" style="16" customWidth="1"/>
    <col min="18" max="16384" width="9.140625" style="16" customWidth="1"/>
  </cols>
  <sheetData>
    <row r="1" spans="8:19" ht="15">
      <c r="H1" s="36"/>
      <c r="I1" s="36"/>
      <c r="J1" s="36"/>
      <c r="K1" s="36"/>
      <c r="L1" s="36"/>
      <c r="M1" s="36"/>
      <c r="N1" s="36"/>
      <c r="O1" s="36"/>
      <c r="P1" s="748" t="s">
        <v>65</v>
      </c>
      <c r="Q1" s="748"/>
      <c r="R1" s="43"/>
      <c r="S1" s="43"/>
    </row>
    <row r="2" spans="1:19" ht="15">
      <c r="A2" s="749" t="s">
        <v>0</v>
      </c>
      <c r="B2" s="749"/>
      <c r="C2" s="749"/>
      <c r="D2" s="749"/>
      <c r="E2" s="749"/>
      <c r="F2" s="749"/>
      <c r="G2" s="749"/>
      <c r="H2" s="749"/>
      <c r="I2" s="749"/>
      <c r="J2" s="749"/>
      <c r="K2" s="749"/>
      <c r="L2" s="749"/>
      <c r="M2" s="749"/>
      <c r="N2" s="749"/>
      <c r="O2" s="749"/>
      <c r="P2" s="749"/>
      <c r="Q2" s="749"/>
      <c r="R2" s="45"/>
      <c r="S2" s="45"/>
    </row>
    <row r="3" spans="1:19" ht="20.25">
      <c r="A3" s="665" t="s">
        <v>704</v>
      </c>
      <c r="B3" s="665"/>
      <c r="C3" s="665"/>
      <c r="D3" s="665"/>
      <c r="E3" s="665"/>
      <c r="F3" s="665"/>
      <c r="G3" s="665"/>
      <c r="H3" s="665"/>
      <c r="I3" s="665"/>
      <c r="J3" s="665"/>
      <c r="K3" s="665"/>
      <c r="L3" s="665"/>
      <c r="M3" s="665"/>
      <c r="N3" s="665"/>
      <c r="O3" s="665"/>
      <c r="P3" s="665"/>
      <c r="Q3" s="665"/>
      <c r="R3" s="44"/>
      <c r="S3" s="44"/>
    </row>
    <row r="4" ht="10.5" customHeight="1"/>
    <row r="5" spans="1:17" ht="12.75">
      <c r="A5" s="25"/>
      <c r="B5" s="25"/>
      <c r="C5" s="25"/>
      <c r="D5" s="25"/>
      <c r="E5" s="24"/>
      <c r="F5" s="24"/>
      <c r="G5" s="24"/>
      <c r="H5" s="24"/>
      <c r="I5" s="24"/>
      <c r="J5" s="24"/>
      <c r="K5" s="24"/>
      <c r="L5" s="24"/>
      <c r="M5" s="24"/>
      <c r="N5" s="25"/>
      <c r="O5" s="25"/>
      <c r="P5" s="24"/>
      <c r="Q5" s="22"/>
    </row>
    <row r="6" spans="1:17" ht="18" customHeight="1">
      <c r="A6" s="755" t="s">
        <v>849</v>
      </c>
      <c r="B6" s="755"/>
      <c r="C6" s="755"/>
      <c r="D6" s="755"/>
      <c r="E6" s="755"/>
      <c r="F6" s="755"/>
      <c r="G6" s="755"/>
      <c r="H6" s="755"/>
      <c r="I6" s="755"/>
      <c r="J6" s="755"/>
      <c r="K6" s="755"/>
      <c r="L6" s="755"/>
      <c r="M6" s="755"/>
      <c r="N6" s="755"/>
      <c r="O6" s="755"/>
      <c r="P6" s="755"/>
      <c r="Q6" s="755"/>
    </row>
    <row r="7" ht="9.75" customHeight="1"/>
    <row r="8" ht="0.75" customHeight="1"/>
    <row r="9" spans="1:17" ht="12.75">
      <c r="A9" s="667" t="s">
        <v>1137</v>
      </c>
      <c r="B9" s="667"/>
      <c r="Q9" s="33" t="s">
        <v>25</v>
      </c>
    </row>
    <row r="10" spans="1:17" ht="15.75">
      <c r="A10" s="14"/>
      <c r="N10" s="780" t="s">
        <v>782</v>
      </c>
      <c r="O10" s="780"/>
      <c r="P10" s="780"/>
      <c r="Q10" s="780"/>
    </row>
    <row r="11" spans="1:17" ht="28.5" customHeight="1">
      <c r="A11" s="743" t="s">
        <v>2</v>
      </c>
      <c r="B11" s="743" t="s">
        <v>3</v>
      </c>
      <c r="C11" s="662" t="s">
        <v>761</v>
      </c>
      <c r="D11" s="662"/>
      <c r="E11" s="662"/>
      <c r="F11" s="662" t="s">
        <v>791</v>
      </c>
      <c r="G11" s="662"/>
      <c r="H11" s="662"/>
      <c r="I11" s="706" t="s">
        <v>371</v>
      </c>
      <c r="J11" s="707"/>
      <c r="K11" s="804"/>
      <c r="L11" s="706" t="s">
        <v>95</v>
      </c>
      <c r="M11" s="707"/>
      <c r="N11" s="804"/>
      <c r="O11" s="805" t="s">
        <v>790</v>
      </c>
      <c r="P11" s="806"/>
      <c r="Q11" s="807"/>
    </row>
    <row r="12" spans="1:17" ht="39.75" customHeight="1">
      <c r="A12" s="744"/>
      <c r="B12" s="744"/>
      <c r="C12" s="5" t="s">
        <v>114</v>
      </c>
      <c r="D12" s="5" t="s">
        <v>667</v>
      </c>
      <c r="E12" s="39" t="s">
        <v>19</v>
      </c>
      <c r="F12" s="5" t="s">
        <v>114</v>
      </c>
      <c r="G12" s="5" t="s">
        <v>668</v>
      </c>
      <c r="H12" s="39" t="s">
        <v>19</v>
      </c>
      <c r="I12" s="5" t="s">
        <v>114</v>
      </c>
      <c r="J12" s="5" t="s">
        <v>668</v>
      </c>
      <c r="K12" s="39" t="s">
        <v>19</v>
      </c>
      <c r="L12" s="5" t="s">
        <v>114</v>
      </c>
      <c r="M12" s="5" t="s">
        <v>668</v>
      </c>
      <c r="N12" s="39" t="s">
        <v>19</v>
      </c>
      <c r="O12" s="5" t="s">
        <v>233</v>
      </c>
      <c r="P12" s="5" t="s">
        <v>669</v>
      </c>
      <c r="Q12" s="5" t="s">
        <v>115</v>
      </c>
    </row>
    <row r="13" spans="1:17" s="71" customFormat="1" ht="12.75">
      <c r="A13" s="68">
        <v>1</v>
      </c>
      <c r="B13" s="68">
        <v>2</v>
      </c>
      <c r="C13" s="68">
        <v>3</v>
      </c>
      <c r="D13" s="68">
        <v>4</v>
      </c>
      <c r="E13" s="68">
        <v>5</v>
      </c>
      <c r="F13" s="68">
        <v>6</v>
      </c>
      <c r="G13" s="68">
        <v>7</v>
      </c>
      <c r="H13" s="68">
        <v>8</v>
      </c>
      <c r="I13" s="68">
        <v>9</v>
      </c>
      <c r="J13" s="68">
        <v>10</v>
      </c>
      <c r="K13" s="68">
        <v>11</v>
      </c>
      <c r="L13" s="68">
        <v>12</v>
      </c>
      <c r="M13" s="68">
        <v>13</v>
      </c>
      <c r="N13" s="68">
        <v>14</v>
      </c>
      <c r="O13" s="68">
        <v>15</v>
      </c>
      <c r="P13" s="68">
        <v>16</v>
      </c>
      <c r="Q13" s="68">
        <v>17</v>
      </c>
    </row>
    <row r="14" spans="1:19" s="71" customFormat="1" ht="15">
      <c r="A14" s="346">
        <v>1</v>
      </c>
      <c r="B14" s="347" t="s">
        <v>886</v>
      </c>
      <c r="C14" s="374">
        <v>332.52745885977737</v>
      </c>
      <c r="D14" s="374">
        <v>255.01486114022265</v>
      </c>
      <c r="E14" s="374">
        <f>C14+D14</f>
        <v>587.54232</v>
      </c>
      <c r="F14" s="374">
        <v>24.89745885977737</v>
      </c>
      <c r="G14" s="374">
        <v>17.114874266708902</v>
      </c>
      <c r="H14" s="374">
        <f>F14+G14</f>
        <v>42.01233312648627</v>
      </c>
      <c r="I14" s="374">
        <v>307.63</v>
      </c>
      <c r="J14" s="374">
        <f>D14-G14</f>
        <v>237.89998687351374</v>
      </c>
      <c r="K14" s="374">
        <f>I14+J14</f>
        <v>545.5299868735137</v>
      </c>
      <c r="L14" s="374">
        <v>327.36310629</v>
      </c>
      <c r="M14" s="374">
        <v>218.24207086</v>
      </c>
      <c r="N14" s="374">
        <f>SUM(L14:M14)</f>
        <v>545.60517715</v>
      </c>
      <c r="O14" s="374">
        <f>F14+I14-L14</f>
        <v>5.16435256977735</v>
      </c>
      <c r="P14" s="374">
        <f>G14+J14-M14</f>
        <v>36.77279028022264</v>
      </c>
      <c r="Q14" s="374">
        <f>SUM(O14:P14)</f>
        <v>41.93714284999999</v>
      </c>
      <c r="R14" s="416"/>
      <c r="S14" s="416"/>
    </row>
    <row r="15" spans="1:19" s="71" customFormat="1" ht="15">
      <c r="A15" s="346">
        <v>2</v>
      </c>
      <c r="B15" s="347" t="s">
        <v>887</v>
      </c>
      <c r="C15" s="374">
        <v>480.780792</v>
      </c>
      <c r="D15" s="374">
        <v>320.520528</v>
      </c>
      <c r="E15" s="374">
        <f aca="true" t="shared" si="0" ref="E15:E47">C15+D15</f>
        <v>801.30132</v>
      </c>
      <c r="F15" s="374">
        <v>24.25959678706601</v>
      </c>
      <c r="G15" s="374">
        <v>20.738020366861235</v>
      </c>
      <c r="H15" s="374">
        <f aca="true" t="shared" si="1" ref="H15:H47">F15+G15</f>
        <v>44.997617153927244</v>
      </c>
      <c r="I15" s="374">
        <f aca="true" t="shared" si="2" ref="I15:I45">C15-F15</f>
        <v>456.521195212934</v>
      </c>
      <c r="J15" s="374">
        <f aca="true" t="shared" si="3" ref="J15:J47">D15-G15</f>
        <v>299.7825076331388</v>
      </c>
      <c r="K15" s="374">
        <f aca="true" t="shared" si="4" ref="K15:K47">I15+J15</f>
        <v>756.3037028460728</v>
      </c>
      <c r="L15" s="374">
        <v>433.97999999999996</v>
      </c>
      <c r="M15" s="374">
        <v>296.54</v>
      </c>
      <c r="N15" s="374">
        <f aca="true" t="shared" si="5" ref="N15:N47">SUM(L15:M15)</f>
        <v>730.52</v>
      </c>
      <c r="O15" s="374">
        <f>F15+I15-L15</f>
        <v>46.80079200000006</v>
      </c>
      <c r="P15" s="374">
        <f>G15+J15-M15</f>
        <v>23.980527999999993</v>
      </c>
      <c r="Q15" s="374">
        <f aca="true" t="shared" si="6" ref="Q15:Q47">SUM(O15:P15)</f>
        <v>70.78132000000005</v>
      </c>
      <c r="R15" s="416"/>
      <c r="S15" s="416"/>
    </row>
    <row r="16" spans="1:19" s="71" customFormat="1" ht="15">
      <c r="A16" s="346">
        <v>3</v>
      </c>
      <c r="B16" s="347" t="s">
        <v>888</v>
      </c>
      <c r="C16" s="374">
        <v>513.222056</v>
      </c>
      <c r="D16" s="374">
        <v>364.89470399999993</v>
      </c>
      <c r="E16" s="374">
        <f t="shared" si="0"/>
        <v>878.1167599999999</v>
      </c>
      <c r="F16" s="374">
        <v>47.17412374469624</v>
      </c>
      <c r="G16" s="374">
        <v>29.309685640294806</v>
      </c>
      <c r="H16" s="374">
        <f t="shared" si="1"/>
        <v>76.48380938499105</v>
      </c>
      <c r="I16" s="374">
        <v>466.0479322553037</v>
      </c>
      <c r="J16" s="374">
        <f t="shared" si="3"/>
        <v>335.58501835970515</v>
      </c>
      <c r="K16" s="374">
        <f t="shared" si="4"/>
        <v>801.6329506150089</v>
      </c>
      <c r="L16" s="374">
        <v>458.3158104029412</v>
      </c>
      <c r="M16" s="374">
        <v>356.15</v>
      </c>
      <c r="N16" s="374">
        <f t="shared" si="5"/>
        <v>814.4658104029412</v>
      </c>
      <c r="O16" s="374">
        <f aca="true" t="shared" si="7" ref="O16:O47">F16+I16-L16</f>
        <v>54.90624559705873</v>
      </c>
      <c r="P16" s="374">
        <f aca="true" t="shared" si="8" ref="P16:P47">G16+J16-M16</f>
        <v>8.744703999999956</v>
      </c>
      <c r="Q16" s="374">
        <f t="shared" si="6"/>
        <v>63.650949597058684</v>
      </c>
      <c r="R16" s="416"/>
      <c r="S16" s="416"/>
    </row>
    <row r="17" spans="1:19" s="71" customFormat="1" ht="15">
      <c r="A17" s="346">
        <v>4</v>
      </c>
      <c r="B17" s="347" t="s">
        <v>889</v>
      </c>
      <c r="C17" s="374">
        <v>544.2001999999999</v>
      </c>
      <c r="D17" s="374">
        <v>367.9867999999999</v>
      </c>
      <c r="E17" s="374">
        <f t="shared" si="0"/>
        <v>912.1869999999998</v>
      </c>
      <c r="F17" s="374">
        <v>2.996887917332316</v>
      </c>
      <c r="G17" s="374">
        <v>2.0937248057096958</v>
      </c>
      <c r="H17" s="374">
        <f t="shared" si="1"/>
        <v>5.090612723042012</v>
      </c>
      <c r="I17" s="374">
        <v>541.2033120826676</v>
      </c>
      <c r="J17" s="374">
        <v>365.8930751942902</v>
      </c>
      <c r="K17" s="374">
        <f t="shared" si="4"/>
        <v>907.0963872769578</v>
      </c>
      <c r="L17" s="374">
        <v>509.6801030029411</v>
      </c>
      <c r="M17" s="374">
        <v>341.91</v>
      </c>
      <c r="N17" s="374">
        <f t="shared" si="5"/>
        <v>851.5901030029411</v>
      </c>
      <c r="O17" s="374">
        <f t="shared" si="7"/>
        <v>34.52009699705877</v>
      </c>
      <c r="P17" s="374">
        <f t="shared" si="8"/>
        <v>26.076799999999878</v>
      </c>
      <c r="Q17" s="374">
        <f t="shared" si="6"/>
        <v>60.59689699705865</v>
      </c>
      <c r="R17" s="416"/>
      <c r="S17" s="416"/>
    </row>
    <row r="18" spans="1:19" s="71" customFormat="1" ht="15">
      <c r="A18" s="346">
        <v>5</v>
      </c>
      <c r="B18" s="347" t="s">
        <v>890</v>
      </c>
      <c r="C18" s="374">
        <v>456.0442559999999</v>
      </c>
      <c r="D18" s="374">
        <v>304.029504</v>
      </c>
      <c r="E18" s="374">
        <f t="shared" si="0"/>
        <v>760.0737599999999</v>
      </c>
      <c r="F18" s="374">
        <v>43.603446350386236</v>
      </c>
      <c r="G18" s="374">
        <v>31.07710989134031</v>
      </c>
      <c r="H18" s="374">
        <f t="shared" si="1"/>
        <v>74.68055624172655</v>
      </c>
      <c r="I18" s="374">
        <f t="shared" si="2"/>
        <v>412.4408096496137</v>
      </c>
      <c r="J18" s="374">
        <f t="shared" si="3"/>
        <v>272.9523941086597</v>
      </c>
      <c r="K18" s="374">
        <f t="shared" si="4"/>
        <v>685.3932037582733</v>
      </c>
      <c r="L18" s="374">
        <v>438.7892271029412</v>
      </c>
      <c r="M18" s="374">
        <v>294.72</v>
      </c>
      <c r="N18" s="374">
        <f t="shared" si="5"/>
        <v>733.5092271029412</v>
      </c>
      <c r="O18" s="374">
        <f t="shared" si="7"/>
        <v>17.255028897058708</v>
      </c>
      <c r="P18" s="374">
        <f t="shared" si="8"/>
        <v>9.309503999999947</v>
      </c>
      <c r="Q18" s="374">
        <f t="shared" si="6"/>
        <v>26.564532897058655</v>
      </c>
      <c r="R18" s="416"/>
      <c r="S18" s="416"/>
    </row>
    <row r="19" spans="1:19" s="71" customFormat="1" ht="15">
      <c r="A19" s="346">
        <v>6</v>
      </c>
      <c r="B19" s="347" t="s">
        <v>891</v>
      </c>
      <c r="C19" s="374">
        <v>195.9066</v>
      </c>
      <c r="D19" s="374">
        <v>130.60440000000003</v>
      </c>
      <c r="E19" s="374">
        <f t="shared" si="0"/>
        <v>326.511</v>
      </c>
      <c r="F19" s="374">
        <v>0.043921656827802094</v>
      </c>
      <c r="G19" s="374">
        <v>6.911760839304748</v>
      </c>
      <c r="H19" s="374">
        <f t="shared" si="1"/>
        <v>6.95568249613255</v>
      </c>
      <c r="I19" s="374">
        <f t="shared" si="2"/>
        <v>195.8626783431722</v>
      </c>
      <c r="J19" s="374">
        <f t="shared" si="3"/>
        <v>123.69263916069528</v>
      </c>
      <c r="K19" s="374">
        <f t="shared" si="4"/>
        <v>319.5553175038675</v>
      </c>
      <c r="L19" s="374">
        <v>178.65</v>
      </c>
      <c r="M19" s="374">
        <v>115.94075235000001</v>
      </c>
      <c r="N19" s="374">
        <f t="shared" si="5"/>
        <v>294.59075235</v>
      </c>
      <c r="O19" s="374">
        <f t="shared" si="7"/>
        <v>17.25659999999999</v>
      </c>
      <c r="P19" s="374">
        <f t="shared" si="8"/>
        <v>14.663647650000016</v>
      </c>
      <c r="Q19" s="374">
        <f t="shared" si="6"/>
        <v>31.920247650000007</v>
      </c>
      <c r="R19" s="416"/>
      <c r="S19" s="416"/>
    </row>
    <row r="20" spans="1:19" s="71" customFormat="1" ht="15">
      <c r="A20" s="346">
        <v>7</v>
      </c>
      <c r="B20" s="347" t="s">
        <v>892</v>
      </c>
      <c r="C20" s="374">
        <v>227.98454399999997</v>
      </c>
      <c r="D20" s="374">
        <v>151.98969599999998</v>
      </c>
      <c r="E20" s="374">
        <f t="shared" si="0"/>
        <v>379.97423999999995</v>
      </c>
      <c r="F20" s="374">
        <v>28.357233318190207</v>
      </c>
      <c r="G20" s="374">
        <v>21.37931409238833</v>
      </c>
      <c r="H20" s="374">
        <f t="shared" si="1"/>
        <v>49.73654741057854</v>
      </c>
      <c r="I20" s="374">
        <f t="shared" si="2"/>
        <v>199.62731068180977</v>
      </c>
      <c r="J20" s="374">
        <f t="shared" si="3"/>
        <v>130.61038190761164</v>
      </c>
      <c r="K20" s="374">
        <f t="shared" si="4"/>
        <v>330.2376925894214</v>
      </c>
      <c r="L20" s="374">
        <v>203.37173000294118</v>
      </c>
      <c r="M20" s="374">
        <v>130.68348915</v>
      </c>
      <c r="N20" s="374">
        <f t="shared" si="5"/>
        <v>334.05521915294116</v>
      </c>
      <c r="O20" s="374">
        <f t="shared" si="7"/>
        <v>24.612813997058794</v>
      </c>
      <c r="P20" s="374">
        <f t="shared" si="8"/>
        <v>21.306206849999967</v>
      </c>
      <c r="Q20" s="374">
        <f t="shared" si="6"/>
        <v>45.91902084705876</v>
      </c>
      <c r="R20" s="416"/>
      <c r="S20" s="416"/>
    </row>
    <row r="21" spans="1:19" s="71" customFormat="1" ht="15">
      <c r="A21" s="346">
        <v>8</v>
      </c>
      <c r="B21" s="347" t="s">
        <v>893</v>
      </c>
      <c r="C21" s="374">
        <v>343.59919199999996</v>
      </c>
      <c r="D21" s="374">
        <v>229.066128</v>
      </c>
      <c r="E21" s="374">
        <f t="shared" si="0"/>
        <v>572.66532</v>
      </c>
      <c r="F21" s="374">
        <v>4.62693656805483</v>
      </c>
      <c r="G21" s="374">
        <v>3.4084429304604233</v>
      </c>
      <c r="H21" s="374">
        <f t="shared" si="1"/>
        <v>8.035379498515253</v>
      </c>
      <c r="I21" s="374">
        <f t="shared" si="2"/>
        <v>338.97225543194514</v>
      </c>
      <c r="J21" s="374">
        <f t="shared" si="3"/>
        <v>225.65768506953958</v>
      </c>
      <c r="K21" s="374">
        <f t="shared" si="4"/>
        <v>564.6299405014847</v>
      </c>
      <c r="L21" s="374">
        <v>313.8183725029412</v>
      </c>
      <c r="M21" s="374">
        <v>204.24431835000001</v>
      </c>
      <c r="N21" s="374">
        <f t="shared" si="5"/>
        <v>518.0626908529412</v>
      </c>
      <c r="O21" s="374">
        <f t="shared" si="7"/>
        <v>29.780819497058758</v>
      </c>
      <c r="P21" s="374">
        <f t="shared" si="8"/>
        <v>24.821809649999977</v>
      </c>
      <c r="Q21" s="374">
        <f t="shared" si="6"/>
        <v>54.602629147058735</v>
      </c>
      <c r="R21" s="416"/>
      <c r="S21" s="416"/>
    </row>
    <row r="22" spans="1:19" s="71" customFormat="1" ht="15">
      <c r="A22" s="346">
        <v>9</v>
      </c>
      <c r="B22" s="347" t="s">
        <v>894</v>
      </c>
      <c r="C22" s="374">
        <v>284.066136</v>
      </c>
      <c r="D22" s="374">
        <v>189.37742400000002</v>
      </c>
      <c r="E22" s="374">
        <f t="shared" si="0"/>
        <v>473.44356</v>
      </c>
      <c r="F22" s="374">
        <v>50.70173054791176</v>
      </c>
      <c r="G22" s="374">
        <v>37.88595334475717</v>
      </c>
      <c r="H22" s="374">
        <f t="shared" si="1"/>
        <v>88.58768389266893</v>
      </c>
      <c r="I22" s="374">
        <f t="shared" si="2"/>
        <v>233.36440545208822</v>
      </c>
      <c r="J22" s="374">
        <f t="shared" si="3"/>
        <v>151.49147065524284</v>
      </c>
      <c r="K22" s="374">
        <f t="shared" si="4"/>
        <v>384.855876107331</v>
      </c>
      <c r="L22" s="374">
        <v>265.7953129029412</v>
      </c>
      <c r="M22" s="374">
        <v>179.48</v>
      </c>
      <c r="N22" s="374">
        <f t="shared" si="5"/>
        <v>445.2753129029412</v>
      </c>
      <c r="O22" s="374">
        <f t="shared" si="7"/>
        <v>18.27082309705878</v>
      </c>
      <c r="P22" s="374">
        <f t="shared" si="8"/>
        <v>9.89742400000003</v>
      </c>
      <c r="Q22" s="374">
        <f t="shared" si="6"/>
        <v>28.16824709705881</v>
      </c>
      <c r="R22" s="416"/>
      <c r="S22" s="416"/>
    </row>
    <row r="23" spans="1:19" s="71" customFormat="1" ht="15">
      <c r="A23" s="346">
        <v>10</v>
      </c>
      <c r="B23" s="347" t="s">
        <v>895</v>
      </c>
      <c r="C23" s="374">
        <v>356.465448</v>
      </c>
      <c r="D23" s="374">
        <v>237.64363199999997</v>
      </c>
      <c r="E23" s="374">
        <f t="shared" si="0"/>
        <v>594.10908</v>
      </c>
      <c r="F23" s="374">
        <v>44.82066021747388</v>
      </c>
      <c r="G23" s="374">
        <v>31.802129256724722</v>
      </c>
      <c r="H23" s="374">
        <f t="shared" si="1"/>
        <v>76.6227894741986</v>
      </c>
      <c r="I23" s="374">
        <f t="shared" si="2"/>
        <v>311.6447877825261</v>
      </c>
      <c r="J23" s="374">
        <f t="shared" si="3"/>
        <v>205.84150274327524</v>
      </c>
      <c r="K23" s="374">
        <f t="shared" si="4"/>
        <v>517.4862905258013</v>
      </c>
      <c r="L23" s="374">
        <v>349.6810709029412</v>
      </c>
      <c r="M23" s="374">
        <v>228.14111775</v>
      </c>
      <c r="N23" s="374">
        <f t="shared" si="5"/>
        <v>577.8221886529412</v>
      </c>
      <c r="O23" s="374">
        <f t="shared" si="7"/>
        <v>6.78437709705878</v>
      </c>
      <c r="P23" s="374">
        <f t="shared" si="8"/>
        <v>9.502514249999962</v>
      </c>
      <c r="Q23" s="374">
        <f t="shared" si="6"/>
        <v>16.28689134705874</v>
      </c>
      <c r="R23" s="416"/>
      <c r="S23" s="416"/>
    </row>
    <row r="24" spans="1:19" s="71" customFormat="1" ht="15">
      <c r="A24" s="346">
        <v>11</v>
      </c>
      <c r="B24" s="347" t="s">
        <v>896</v>
      </c>
      <c r="C24" s="374">
        <v>277.89514399999996</v>
      </c>
      <c r="D24" s="374">
        <v>171.930096</v>
      </c>
      <c r="E24" s="374">
        <f t="shared" si="0"/>
        <v>449.82523999999995</v>
      </c>
      <c r="F24" s="374">
        <v>74.34950523640049</v>
      </c>
      <c r="G24" s="374">
        <v>54.777433293318374</v>
      </c>
      <c r="H24" s="374">
        <f t="shared" si="1"/>
        <v>129.12693852971887</v>
      </c>
      <c r="I24" s="374">
        <v>203.54563876359947</v>
      </c>
      <c r="J24" s="374">
        <f t="shared" si="3"/>
        <v>117.15266270668161</v>
      </c>
      <c r="K24" s="374">
        <f t="shared" si="4"/>
        <v>320.6983014702811</v>
      </c>
      <c r="L24" s="374">
        <v>276.3514176029412</v>
      </c>
      <c r="M24" s="374">
        <v>171.83486234999998</v>
      </c>
      <c r="N24" s="374">
        <f t="shared" si="5"/>
        <v>448.18627995294116</v>
      </c>
      <c r="O24" s="374">
        <f t="shared" si="7"/>
        <v>1.5437263970587765</v>
      </c>
      <c r="P24" s="374">
        <f t="shared" si="8"/>
        <v>0.0952336500000115</v>
      </c>
      <c r="Q24" s="374">
        <f t="shared" si="6"/>
        <v>1.638960047058788</v>
      </c>
      <c r="R24" s="416"/>
      <c r="S24" s="416"/>
    </row>
    <row r="25" spans="1:19" s="71" customFormat="1" ht="15">
      <c r="A25" s="346">
        <v>12</v>
      </c>
      <c r="B25" s="347" t="s">
        <v>897</v>
      </c>
      <c r="C25" s="374">
        <v>707.8737759999999</v>
      </c>
      <c r="D25" s="374">
        <v>469.56918399999984</v>
      </c>
      <c r="E25" s="374">
        <f t="shared" si="0"/>
        <v>1177.4429599999999</v>
      </c>
      <c r="F25" s="374">
        <v>88.15818655533073</v>
      </c>
      <c r="G25" s="374">
        <v>64.41444490256183</v>
      </c>
      <c r="H25" s="374">
        <f t="shared" si="1"/>
        <v>152.57263145789256</v>
      </c>
      <c r="I25" s="374">
        <v>619.7155894446691</v>
      </c>
      <c r="J25" s="374">
        <v>405.15473909743804</v>
      </c>
      <c r="K25" s="374">
        <f t="shared" si="4"/>
        <v>1024.8703285421072</v>
      </c>
      <c r="L25" s="374">
        <v>691.45</v>
      </c>
      <c r="M25" s="374">
        <v>467.45</v>
      </c>
      <c r="N25" s="374">
        <f t="shared" si="5"/>
        <v>1158.9</v>
      </c>
      <c r="O25" s="374">
        <f t="shared" si="7"/>
        <v>16.42377599999986</v>
      </c>
      <c r="P25" s="374">
        <f t="shared" si="8"/>
        <v>2.119183999999848</v>
      </c>
      <c r="Q25" s="374">
        <f t="shared" si="6"/>
        <v>18.54295999999971</v>
      </c>
      <c r="R25" s="416"/>
      <c r="S25" s="416"/>
    </row>
    <row r="26" spans="1:19" s="71" customFormat="1" ht="15">
      <c r="A26" s="346">
        <v>13</v>
      </c>
      <c r="B26" s="347" t="s">
        <v>898</v>
      </c>
      <c r="C26" s="374">
        <v>383.78634399999993</v>
      </c>
      <c r="D26" s="374">
        <v>250.670896</v>
      </c>
      <c r="E26" s="374">
        <f t="shared" si="0"/>
        <v>634.45724</v>
      </c>
      <c r="F26" s="374">
        <v>59.72035315962167</v>
      </c>
      <c r="G26" s="374">
        <v>46.02456294798478</v>
      </c>
      <c r="H26" s="374">
        <f t="shared" si="1"/>
        <v>105.74491610760646</v>
      </c>
      <c r="I26" s="374">
        <v>324.0659908403783</v>
      </c>
      <c r="J26" s="374">
        <v>204.64633305201522</v>
      </c>
      <c r="K26" s="374">
        <f t="shared" si="4"/>
        <v>528.7123238923934</v>
      </c>
      <c r="L26" s="374">
        <v>364.55</v>
      </c>
      <c r="M26" s="374">
        <v>248.65</v>
      </c>
      <c r="N26" s="374">
        <f t="shared" si="5"/>
        <v>613.2</v>
      </c>
      <c r="O26" s="374">
        <f t="shared" si="7"/>
        <v>19.236343999999917</v>
      </c>
      <c r="P26" s="374">
        <f t="shared" si="8"/>
        <v>2.0208959999999934</v>
      </c>
      <c r="Q26" s="374">
        <f t="shared" si="6"/>
        <v>21.25723999999991</v>
      </c>
      <c r="R26" s="416"/>
      <c r="S26" s="416"/>
    </row>
    <row r="27" spans="1:19" s="71" customFormat="1" ht="15">
      <c r="A27" s="346">
        <v>14</v>
      </c>
      <c r="B27" s="347" t="s">
        <v>899</v>
      </c>
      <c r="C27" s="374">
        <v>248.511672</v>
      </c>
      <c r="D27" s="374">
        <v>165.674448</v>
      </c>
      <c r="E27" s="374">
        <f t="shared" si="0"/>
        <v>414.18612</v>
      </c>
      <c r="F27" s="374">
        <v>44.27365904303954</v>
      </c>
      <c r="G27" s="374">
        <v>33.08087407184257</v>
      </c>
      <c r="H27" s="374">
        <f t="shared" si="1"/>
        <v>77.35453311488212</v>
      </c>
      <c r="I27" s="374">
        <f t="shared" si="2"/>
        <v>204.23801295696046</v>
      </c>
      <c r="J27" s="374">
        <f t="shared" si="3"/>
        <v>132.59357392815744</v>
      </c>
      <c r="K27" s="374">
        <f t="shared" si="4"/>
        <v>336.8315868851179</v>
      </c>
      <c r="L27" s="374">
        <v>237.40618980294119</v>
      </c>
      <c r="M27" s="374">
        <v>153.35587845</v>
      </c>
      <c r="N27" s="374">
        <f t="shared" si="5"/>
        <v>390.76206825294116</v>
      </c>
      <c r="O27" s="374">
        <f t="shared" si="7"/>
        <v>11.10548219705882</v>
      </c>
      <c r="P27" s="374">
        <f t="shared" si="8"/>
        <v>12.318569550000007</v>
      </c>
      <c r="Q27" s="374">
        <f t="shared" si="6"/>
        <v>23.424051747058826</v>
      </c>
      <c r="R27" s="416"/>
      <c r="S27" s="416"/>
    </row>
    <row r="28" spans="1:19" s="71" customFormat="1" ht="15">
      <c r="A28" s="346">
        <v>15</v>
      </c>
      <c r="B28" s="347" t="s">
        <v>900</v>
      </c>
      <c r="C28" s="374">
        <v>104.23922399999996</v>
      </c>
      <c r="D28" s="374">
        <v>69.49281599999999</v>
      </c>
      <c r="E28" s="374">
        <f t="shared" si="0"/>
        <v>173.73203999999996</v>
      </c>
      <c r="F28" s="374">
        <v>4.167444661880507</v>
      </c>
      <c r="G28" s="374">
        <v>0.8761806180444092</v>
      </c>
      <c r="H28" s="374">
        <f t="shared" si="1"/>
        <v>5.043625279924917</v>
      </c>
      <c r="I28" s="374">
        <f t="shared" si="2"/>
        <v>100.07177933811946</v>
      </c>
      <c r="J28" s="374">
        <f t="shared" si="3"/>
        <v>68.61663538195558</v>
      </c>
      <c r="K28" s="374">
        <f t="shared" si="4"/>
        <v>168.68841472007503</v>
      </c>
      <c r="L28" s="374">
        <v>84.21344510294118</v>
      </c>
      <c r="M28" s="374">
        <v>51.319970850000004</v>
      </c>
      <c r="N28" s="374">
        <f t="shared" si="5"/>
        <v>135.5334159529412</v>
      </c>
      <c r="O28" s="374">
        <f t="shared" si="7"/>
        <v>20.025778897058785</v>
      </c>
      <c r="P28" s="374">
        <f t="shared" si="8"/>
        <v>18.172845149999986</v>
      </c>
      <c r="Q28" s="374">
        <f t="shared" si="6"/>
        <v>38.19862404705877</v>
      </c>
      <c r="R28" s="416"/>
      <c r="S28" s="416"/>
    </row>
    <row r="29" spans="1:19" s="71" customFormat="1" ht="15">
      <c r="A29" s="346">
        <v>16</v>
      </c>
      <c r="B29" s="347" t="s">
        <v>901</v>
      </c>
      <c r="C29" s="374">
        <v>363.71289599999994</v>
      </c>
      <c r="D29" s="374">
        <v>242.47526399999998</v>
      </c>
      <c r="E29" s="374">
        <f t="shared" si="0"/>
        <v>606.1881599999999</v>
      </c>
      <c r="F29" s="374">
        <v>26.99186119017587</v>
      </c>
      <c r="G29" s="374">
        <v>19.123742338814722</v>
      </c>
      <c r="H29" s="374">
        <f t="shared" si="1"/>
        <v>46.11560352899059</v>
      </c>
      <c r="I29" s="374">
        <f t="shared" si="2"/>
        <v>336.72103480982406</v>
      </c>
      <c r="J29" s="374">
        <f t="shared" si="3"/>
        <v>223.35152166118525</v>
      </c>
      <c r="K29" s="374">
        <f t="shared" si="4"/>
        <v>560.0725564710093</v>
      </c>
      <c r="L29" s="374">
        <v>337.65482480294116</v>
      </c>
      <c r="M29" s="374">
        <v>220.12560615</v>
      </c>
      <c r="N29" s="374">
        <f t="shared" si="5"/>
        <v>557.7804309529412</v>
      </c>
      <c r="O29" s="374">
        <f t="shared" si="7"/>
        <v>26.05807119705878</v>
      </c>
      <c r="P29" s="374">
        <f t="shared" si="8"/>
        <v>22.34965784999997</v>
      </c>
      <c r="Q29" s="374">
        <f t="shared" si="6"/>
        <v>48.40772904705875</v>
      </c>
      <c r="R29" s="416"/>
      <c r="S29" s="416"/>
    </row>
    <row r="30" spans="1:19" s="71" customFormat="1" ht="15">
      <c r="A30" s="346">
        <v>17</v>
      </c>
      <c r="B30" s="347" t="s">
        <v>902</v>
      </c>
      <c r="C30" s="374">
        <v>262.72754399999997</v>
      </c>
      <c r="D30" s="374">
        <v>173.39169599999997</v>
      </c>
      <c r="E30" s="374">
        <f t="shared" si="0"/>
        <v>436.11923999999993</v>
      </c>
      <c r="F30" s="374">
        <v>23.780305472403313</v>
      </c>
      <c r="G30" s="374">
        <v>14.221420104026715</v>
      </c>
      <c r="H30" s="374">
        <f t="shared" si="1"/>
        <v>38.001725576430026</v>
      </c>
      <c r="I30" s="374">
        <v>238.94723852759665</v>
      </c>
      <c r="J30" s="374">
        <f t="shared" si="3"/>
        <v>159.17027589597325</v>
      </c>
      <c r="K30" s="374">
        <f t="shared" si="4"/>
        <v>398.1175144235699</v>
      </c>
      <c r="L30" s="374">
        <v>261.48</v>
      </c>
      <c r="M30" s="374">
        <v>171.855</v>
      </c>
      <c r="N30" s="374">
        <f t="shared" si="5"/>
        <v>433.33500000000004</v>
      </c>
      <c r="O30" s="374">
        <f t="shared" si="7"/>
        <v>1.247543999999948</v>
      </c>
      <c r="P30" s="374">
        <f t="shared" si="8"/>
        <v>1.5366959999999779</v>
      </c>
      <c r="Q30" s="374">
        <f t="shared" si="6"/>
        <v>2.784239999999926</v>
      </c>
      <c r="R30" s="416"/>
      <c r="S30" s="416"/>
    </row>
    <row r="31" spans="1:19" s="71" customFormat="1" ht="15">
      <c r="A31" s="348">
        <v>18</v>
      </c>
      <c r="B31" s="349" t="s">
        <v>903</v>
      </c>
      <c r="C31" s="374">
        <v>416.0352959999999</v>
      </c>
      <c r="D31" s="374">
        <v>275.25686399999995</v>
      </c>
      <c r="E31" s="374">
        <f t="shared" si="0"/>
        <v>691.2921599999999</v>
      </c>
      <c r="F31" s="374">
        <v>43.59586448001816</v>
      </c>
      <c r="G31" s="374">
        <v>7.847130571696978</v>
      </c>
      <c r="H31" s="374">
        <f t="shared" si="1"/>
        <v>51.44299505171514</v>
      </c>
      <c r="I31" s="374">
        <v>372.4394315199817</v>
      </c>
      <c r="J31" s="374">
        <f t="shared" si="3"/>
        <v>267.40973342830296</v>
      </c>
      <c r="K31" s="374">
        <f t="shared" si="4"/>
        <v>639.8491649482846</v>
      </c>
      <c r="L31" s="374">
        <v>415.51</v>
      </c>
      <c r="M31" s="374">
        <v>256.14</v>
      </c>
      <c r="N31" s="374">
        <f t="shared" si="5"/>
        <v>671.65</v>
      </c>
      <c r="O31" s="374">
        <f t="shared" si="7"/>
        <v>0.525295999999912</v>
      </c>
      <c r="P31" s="374">
        <f t="shared" si="8"/>
        <v>19.116863999999964</v>
      </c>
      <c r="Q31" s="374">
        <f t="shared" si="6"/>
        <v>19.642159999999876</v>
      </c>
      <c r="R31" s="416"/>
      <c r="S31" s="416"/>
    </row>
    <row r="32" spans="1:19" s="71" customFormat="1" ht="15">
      <c r="A32" s="346">
        <v>19</v>
      </c>
      <c r="B32" s="347" t="s">
        <v>904</v>
      </c>
      <c r="C32" s="374">
        <v>238.276296</v>
      </c>
      <c r="D32" s="374">
        <v>158.850864</v>
      </c>
      <c r="E32" s="374">
        <f t="shared" si="0"/>
        <v>397.12716</v>
      </c>
      <c r="F32" s="374">
        <v>5.961341368755506</v>
      </c>
      <c r="G32" s="374">
        <v>1.2221795636425483</v>
      </c>
      <c r="H32" s="374">
        <f t="shared" si="1"/>
        <v>7.1835209323980544</v>
      </c>
      <c r="I32" s="374">
        <f t="shared" si="2"/>
        <v>232.3149546312445</v>
      </c>
      <c r="J32" s="374">
        <f t="shared" si="3"/>
        <v>157.62868443635745</v>
      </c>
      <c r="K32" s="374">
        <f t="shared" si="4"/>
        <v>389.9436390676019</v>
      </c>
      <c r="L32" s="374">
        <v>216.58</v>
      </c>
      <c r="M32" s="374">
        <v>145.27</v>
      </c>
      <c r="N32" s="374">
        <f t="shared" si="5"/>
        <v>361.85</v>
      </c>
      <c r="O32" s="374">
        <f t="shared" si="7"/>
        <v>21.69629599999999</v>
      </c>
      <c r="P32" s="374">
        <f t="shared" si="8"/>
        <v>13.580863999999991</v>
      </c>
      <c r="Q32" s="374">
        <f t="shared" si="6"/>
        <v>35.27715999999998</v>
      </c>
      <c r="R32" s="416"/>
      <c r="S32" s="416"/>
    </row>
    <row r="33" spans="1:19" s="71" customFormat="1" ht="15">
      <c r="A33" s="348">
        <v>20</v>
      </c>
      <c r="B33" s="349" t="s">
        <v>905</v>
      </c>
      <c r="C33" s="374">
        <v>513.309744</v>
      </c>
      <c r="D33" s="374">
        <v>342.206496</v>
      </c>
      <c r="E33" s="374">
        <f t="shared" si="0"/>
        <v>855.51624</v>
      </c>
      <c r="F33" s="374">
        <v>12.235681851919699</v>
      </c>
      <c r="G33" s="374">
        <v>6.322591002761566</v>
      </c>
      <c r="H33" s="374">
        <f t="shared" si="1"/>
        <v>18.558272854681263</v>
      </c>
      <c r="I33" s="374">
        <f t="shared" si="2"/>
        <v>501.0740621480803</v>
      </c>
      <c r="J33" s="374">
        <f t="shared" si="3"/>
        <v>335.88390499723846</v>
      </c>
      <c r="K33" s="374">
        <f t="shared" si="4"/>
        <v>836.9579671453188</v>
      </c>
      <c r="L33" s="374">
        <v>476.65</v>
      </c>
      <c r="M33" s="374">
        <v>316.43</v>
      </c>
      <c r="N33" s="374">
        <f t="shared" si="5"/>
        <v>793.0799999999999</v>
      </c>
      <c r="O33" s="374">
        <f t="shared" si="7"/>
        <v>36.659744000000046</v>
      </c>
      <c r="P33" s="374">
        <f t="shared" si="8"/>
        <v>25.77649600000001</v>
      </c>
      <c r="Q33" s="374">
        <f t="shared" si="6"/>
        <v>62.436240000000055</v>
      </c>
      <c r="R33" s="416"/>
      <c r="S33" s="416"/>
    </row>
    <row r="34" spans="1:19" s="71" customFormat="1" ht="15">
      <c r="A34" s="346">
        <v>21</v>
      </c>
      <c r="B34" s="347" t="s">
        <v>906</v>
      </c>
      <c r="C34" s="374">
        <v>183.528936</v>
      </c>
      <c r="D34" s="374">
        <v>122.35262399999999</v>
      </c>
      <c r="E34" s="374">
        <f t="shared" si="0"/>
        <v>305.88156</v>
      </c>
      <c r="F34" s="374">
        <v>5.192701831211471</v>
      </c>
      <c r="G34" s="374">
        <v>1.1094772358403253</v>
      </c>
      <c r="H34" s="374">
        <f t="shared" si="1"/>
        <v>6.302179067051796</v>
      </c>
      <c r="I34" s="374">
        <f t="shared" si="2"/>
        <v>178.3362341687885</v>
      </c>
      <c r="J34" s="374">
        <f t="shared" si="3"/>
        <v>121.24314676415966</v>
      </c>
      <c r="K34" s="374">
        <f t="shared" si="4"/>
        <v>299.5793809329482</v>
      </c>
      <c r="L34" s="374">
        <v>168.8825471029412</v>
      </c>
      <c r="M34" s="374">
        <v>107.71377855</v>
      </c>
      <c r="N34" s="374">
        <f t="shared" si="5"/>
        <v>276.59632565294123</v>
      </c>
      <c r="O34" s="374">
        <f t="shared" si="7"/>
        <v>14.646388897058785</v>
      </c>
      <c r="P34" s="374">
        <f t="shared" si="8"/>
        <v>14.638845449999991</v>
      </c>
      <c r="Q34" s="374">
        <f t="shared" si="6"/>
        <v>29.285234347058775</v>
      </c>
      <c r="R34" s="416"/>
      <c r="S34" s="416"/>
    </row>
    <row r="35" spans="1:19" s="71" customFormat="1" ht="15">
      <c r="A35" s="346">
        <v>22</v>
      </c>
      <c r="B35" s="347" t="s">
        <v>907</v>
      </c>
      <c r="C35" s="374">
        <v>261.37166399999995</v>
      </c>
      <c r="D35" s="374">
        <v>174.247776</v>
      </c>
      <c r="E35" s="374">
        <f t="shared" si="0"/>
        <v>435.61943999999994</v>
      </c>
      <c r="F35" s="374">
        <v>22.617613151615704</v>
      </c>
      <c r="G35" s="374">
        <v>27.829400147163927</v>
      </c>
      <c r="H35" s="374">
        <f t="shared" si="1"/>
        <v>50.44701329877963</v>
      </c>
      <c r="I35" s="374">
        <f t="shared" si="2"/>
        <v>238.75405084838425</v>
      </c>
      <c r="J35" s="374">
        <f t="shared" si="3"/>
        <v>146.41837585283605</v>
      </c>
      <c r="K35" s="374">
        <f t="shared" si="4"/>
        <v>385.1724267012203</v>
      </c>
      <c r="L35" s="374">
        <v>261.35</v>
      </c>
      <c r="M35" s="374">
        <v>170.52644055000002</v>
      </c>
      <c r="N35" s="374">
        <f t="shared" si="5"/>
        <v>431.87644055000004</v>
      </c>
      <c r="O35" s="374">
        <f t="shared" si="7"/>
        <v>0.021663999999930184</v>
      </c>
      <c r="P35" s="374">
        <f t="shared" si="8"/>
        <v>3.7213354499999696</v>
      </c>
      <c r="Q35" s="374">
        <f t="shared" si="6"/>
        <v>3.7429994499998998</v>
      </c>
      <c r="R35" s="416"/>
      <c r="S35" s="416"/>
    </row>
    <row r="36" spans="1:19" s="71" customFormat="1" ht="15">
      <c r="A36" s="346">
        <v>23</v>
      </c>
      <c r="B36" s="347" t="s">
        <v>908</v>
      </c>
      <c r="C36" s="374">
        <v>628.5109679999998</v>
      </c>
      <c r="D36" s="374">
        <v>419.00731199999996</v>
      </c>
      <c r="E36" s="374">
        <f t="shared" si="0"/>
        <v>1047.5182799999998</v>
      </c>
      <c r="F36" s="374">
        <v>24.08713662569936</v>
      </c>
      <c r="G36" s="374">
        <v>19.495471605619315</v>
      </c>
      <c r="H36" s="374">
        <f t="shared" si="1"/>
        <v>43.58260823131867</v>
      </c>
      <c r="I36" s="374">
        <f t="shared" si="2"/>
        <v>604.4238313743004</v>
      </c>
      <c r="J36" s="374">
        <f t="shared" si="3"/>
        <v>399.51184039438067</v>
      </c>
      <c r="K36" s="374">
        <f t="shared" si="4"/>
        <v>1003.9356717686811</v>
      </c>
      <c r="L36" s="374">
        <v>595.15</v>
      </c>
      <c r="M36" s="374">
        <v>397.45</v>
      </c>
      <c r="N36" s="374">
        <f t="shared" si="5"/>
        <v>992.5999999999999</v>
      </c>
      <c r="O36" s="374">
        <f t="shared" si="7"/>
        <v>33.36096799999984</v>
      </c>
      <c r="P36" s="374">
        <f t="shared" si="8"/>
        <v>21.557311999999968</v>
      </c>
      <c r="Q36" s="374">
        <f t="shared" si="6"/>
        <v>54.91827999999981</v>
      </c>
      <c r="R36" s="416"/>
      <c r="S36" s="416"/>
    </row>
    <row r="37" spans="1:19" s="71" customFormat="1" ht="15">
      <c r="A37" s="346">
        <v>24</v>
      </c>
      <c r="B37" s="347" t="s">
        <v>909</v>
      </c>
      <c r="C37" s="374">
        <v>434.4084</v>
      </c>
      <c r="D37" s="374">
        <v>289.6056</v>
      </c>
      <c r="E37" s="374">
        <f t="shared" si="0"/>
        <v>724.0139999999999</v>
      </c>
      <c r="F37" s="374">
        <v>36.84071436349052</v>
      </c>
      <c r="G37" s="374">
        <v>17.05899061419794</v>
      </c>
      <c r="H37" s="374">
        <f t="shared" si="1"/>
        <v>53.89970497768846</v>
      </c>
      <c r="I37" s="374">
        <f t="shared" si="2"/>
        <v>397.56768563650945</v>
      </c>
      <c r="J37" s="374">
        <f t="shared" si="3"/>
        <v>272.54660938580207</v>
      </c>
      <c r="K37" s="374">
        <f t="shared" si="4"/>
        <v>670.1142950223116</v>
      </c>
      <c r="L37" s="374">
        <v>431.15</v>
      </c>
      <c r="M37" s="374">
        <v>280.14</v>
      </c>
      <c r="N37" s="374">
        <f t="shared" si="5"/>
        <v>711.29</v>
      </c>
      <c r="O37" s="374">
        <f t="shared" si="7"/>
        <v>3.2583999999999946</v>
      </c>
      <c r="P37" s="374">
        <f t="shared" si="8"/>
        <v>9.465599999999995</v>
      </c>
      <c r="Q37" s="374">
        <f t="shared" si="6"/>
        <v>12.72399999999999</v>
      </c>
      <c r="R37" s="416"/>
      <c r="S37" s="416"/>
    </row>
    <row r="38" spans="1:19" s="71" customFormat="1" ht="15">
      <c r="A38" s="346">
        <v>25</v>
      </c>
      <c r="B38" s="347" t="s">
        <v>910</v>
      </c>
      <c r="C38" s="374">
        <v>788.330664</v>
      </c>
      <c r="D38" s="374">
        <v>525.5537760000001</v>
      </c>
      <c r="E38" s="374">
        <f t="shared" si="0"/>
        <v>1313.88444</v>
      </c>
      <c r="F38" s="374">
        <v>4.442635951305766</v>
      </c>
      <c r="G38" s="374">
        <v>2.6077877551730246</v>
      </c>
      <c r="H38" s="374">
        <f t="shared" si="1"/>
        <v>7.0504237064787905</v>
      </c>
      <c r="I38" s="374">
        <f t="shared" si="2"/>
        <v>783.8880280486942</v>
      </c>
      <c r="J38" s="374">
        <f t="shared" si="3"/>
        <v>522.945988244827</v>
      </c>
      <c r="K38" s="374">
        <f t="shared" si="4"/>
        <v>1306.8340162935212</v>
      </c>
      <c r="L38" s="374">
        <v>714.83</v>
      </c>
      <c r="M38" s="374">
        <v>479.28</v>
      </c>
      <c r="N38" s="374">
        <f t="shared" si="5"/>
        <v>1194.1100000000001</v>
      </c>
      <c r="O38" s="374">
        <f t="shared" si="7"/>
        <v>73.50066399999992</v>
      </c>
      <c r="P38" s="374">
        <f t="shared" si="8"/>
        <v>46.27377600000011</v>
      </c>
      <c r="Q38" s="374">
        <f t="shared" si="6"/>
        <v>119.77444000000003</v>
      </c>
      <c r="R38" s="416"/>
      <c r="S38" s="416"/>
    </row>
    <row r="39" spans="1:19" s="71" customFormat="1" ht="15">
      <c r="A39" s="346">
        <v>26</v>
      </c>
      <c r="B39" s="347" t="s">
        <v>911</v>
      </c>
      <c r="C39" s="374">
        <v>1044.872784</v>
      </c>
      <c r="D39" s="374">
        <v>680.041856</v>
      </c>
      <c r="E39" s="374">
        <f t="shared" si="0"/>
        <v>1724.91464</v>
      </c>
      <c r="F39" s="374">
        <v>26.320620267304122</v>
      </c>
      <c r="G39" s="374">
        <v>13.843531865947188</v>
      </c>
      <c r="H39" s="374">
        <f t="shared" si="1"/>
        <v>40.16415213325131</v>
      </c>
      <c r="I39" s="374">
        <f t="shared" si="2"/>
        <v>1018.5521637326958</v>
      </c>
      <c r="J39" s="374">
        <v>666.1983241340529</v>
      </c>
      <c r="K39" s="374">
        <f t="shared" si="4"/>
        <v>1684.7504878667487</v>
      </c>
      <c r="L39" s="374">
        <v>973.14</v>
      </c>
      <c r="M39" s="374">
        <v>643.72</v>
      </c>
      <c r="N39" s="374">
        <f t="shared" si="5"/>
        <v>1616.8600000000001</v>
      </c>
      <c r="O39" s="374">
        <f t="shared" si="7"/>
        <v>71.73278399999992</v>
      </c>
      <c r="P39" s="374">
        <f t="shared" si="8"/>
        <v>36.321856000000025</v>
      </c>
      <c r="Q39" s="374">
        <f t="shared" si="6"/>
        <v>108.05463999999995</v>
      </c>
      <c r="R39" s="416"/>
      <c r="S39" s="416"/>
    </row>
    <row r="40" spans="1:19" s="71" customFormat="1" ht="15">
      <c r="A40" s="346">
        <v>27</v>
      </c>
      <c r="B40" s="347" t="s">
        <v>912</v>
      </c>
      <c r="C40" s="374">
        <v>870.8776559999998</v>
      </c>
      <c r="D40" s="374">
        <v>580.5851039999999</v>
      </c>
      <c r="E40" s="374">
        <f t="shared" si="0"/>
        <v>1451.4627599999997</v>
      </c>
      <c r="F40" s="374">
        <v>10.425833957652827</v>
      </c>
      <c r="G40" s="374">
        <v>8.146704266602459</v>
      </c>
      <c r="H40" s="374">
        <f t="shared" si="1"/>
        <v>18.572538224255286</v>
      </c>
      <c r="I40" s="374">
        <f t="shared" si="2"/>
        <v>860.451822042347</v>
      </c>
      <c r="J40" s="374">
        <f t="shared" si="3"/>
        <v>572.4383997333974</v>
      </c>
      <c r="K40" s="374">
        <f t="shared" si="4"/>
        <v>1432.8902217757445</v>
      </c>
      <c r="L40" s="374">
        <v>799.145</v>
      </c>
      <c r="M40" s="374">
        <v>534.18</v>
      </c>
      <c r="N40" s="374">
        <f t="shared" si="5"/>
        <v>1333.3249999999998</v>
      </c>
      <c r="O40" s="374">
        <f t="shared" si="7"/>
        <v>71.73265599999979</v>
      </c>
      <c r="P40" s="374">
        <f t="shared" si="8"/>
        <v>46.40510399999994</v>
      </c>
      <c r="Q40" s="374">
        <f t="shared" si="6"/>
        <v>118.13775999999973</v>
      </c>
      <c r="R40" s="416"/>
      <c r="S40" s="416"/>
    </row>
    <row r="41" spans="1:19" s="71" customFormat="1" ht="15">
      <c r="A41" s="346">
        <v>28</v>
      </c>
      <c r="B41" s="347" t="s">
        <v>913</v>
      </c>
      <c r="C41" s="374">
        <v>995.550048</v>
      </c>
      <c r="D41" s="374">
        <v>663.7000320000001</v>
      </c>
      <c r="E41" s="374">
        <f t="shared" si="0"/>
        <v>1659.25008</v>
      </c>
      <c r="F41" s="374">
        <v>1.850438870990971</v>
      </c>
      <c r="G41" s="374">
        <v>0.341776056440078</v>
      </c>
      <c r="H41" s="374">
        <f t="shared" si="1"/>
        <v>2.192214927431049</v>
      </c>
      <c r="I41" s="374">
        <f t="shared" si="2"/>
        <v>993.699609129009</v>
      </c>
      <c r="J41" s="374">
        <f t="shared" si="3"/>
        <v>663.35825594356</v>
      </c>
      <c r="K41" s="374">
        <f t="shared" si="4"/>
        <v>1657.057865072569</v>
      </c>
      <c r="L41" s="374">
        <v>905.46</v>
      </c>
      <c r="M41" s="374">
        <v>601.48</v>
      </c>
      <c r="N41" s="374">
        <f t="shared" si="5"/>
        <v>1506.94</v>
      </c>
      <c r="O41" s="374">
        <f t="shared" si="7"/>
        <v>90.09004799999991</v>
      </c>
      <c r="P41" s="374">
        <f t="shared" si="8"/>
        <v>62.22003200000006</v>
      </c>
      <c r="Q41" s="374">
        <f t="shared" si="6"/>
        <v>152.31007999999997</v>
      </c>
      <c r="R41" s="416"/>
      <c r="S41" s="416"/>
    </row>
    <row r="42" spans="1:19" s="71" customFormat="1" ht="15">
      <c r="A42" s="346">
        <v>29</v>
      </c>
      <c r="B42" s="347" t="s">
        <v>914</v>
      </c>
      <c r="C42" s="374">
        <v>590.576184</v>
      </c>
      <c r="D42" s="374">
        <v>393.71745599999997</v>
      </c>
      <c r="E42" s="374">
        <f t="shared" si="0"/>
        <v>984.29364</v>
      </c>
      <c r="F42" s="374">
        <v>21.16104361556082</v>
      </c>
      <c r="G42" s="374">
        <v>11.482100653351802</v>
      </c>
      <c r="H42" s="374">
        <f t="shared" si="1"/>
        <v>32.64314426891262</v>
      </c>
      <c r="I42" s="374">
        <f t="shared" si="2"/>
        <v>569.4151403844392</v>
      </c>
      <c r="J42" s="374">
        <f t="shared" si="3"/>
        <v>382.2353553466482</v>
      </c>
      <c r="K42" s="374">
        <f t="shared" si="4"/>
        <v>951.6504957310874</v>
      </c>
      <c r="L42" s="374">
        <v>555.51</v>
      </c>
      <c r="M42" s="374">
        <v>368.73</v>
      </c>
      <c r="N42" s="374">
        <f t="shared" si="5"/>
        <v>924.24</v>
      </c>
      <c r="O42" s="374">
        <f>F42+I42-L42</f>
        <v>35.06618400000002</v>
      </c>
      <c r="P42" s="374">
        <f t="shared" si="8"/>
        <v>24.987455999999952</v>
      </c>
      <c r="Q42" s="374">
        <f t="shared" si="6"/>
        <v>60.05363999999997</v>
      </c>
      <c r="R42" s="416"/>
      <c r="S42" s="416"/>
    </row>
    <row r="43" spans="1:19" s="71" customFormat="1" ht="15">
      <c r="A43" s="346">
        <v>30</v>
      </c>
      <c r="B43" s="347" t="s">
        <v>915</v>
      </c>
      <c r="C43" s="374">
        <v>832.372848</v>
      </c>
      <c r="D43" s="374">
        <v>554.9152320000001</v>
      </c>
      <c r="E43" s="374">
        <f t="shared" si="0"/>
        <v>1387.28808</v>
      </c>
      <c r="F43" s="374">
        <v>15.547162508120968</v>
      </c>
      <c r="G43" s="374">
        <v>26.20579445923162</v>
      </c>
      <c r="H43" s="374">
        <f t="shared" si="1"/>
        <v>41.75295696735259</v>
      </c>
      <c r="I43" s="374">
        <f t="shared" si="2"/>
        <v>816.825685491879</v>
      </c>
      <c r="J43" s="374">
        <f t="shared" si="3"/>
        <v>528.7094375407685</v>
      </c>
      <c r="K43" s="374">
        <f t="shared" si="4"/>
        <v>1345.5351230326473</v>
      </c>
      <c r="L43" s="374">
        <v>764.7821</v>
      </c>
      <c r="M43" s="374">
        <v>528.64</v>
      </c>
      <c r="N43" s="374">
        <f t="shared" si="5"/>
        <v>1293.4221</v>
      </c>
      <c r="O43" s="374">
        <f t="shared" si="7"/>
        <v>67.59074799999996</v>
      </c>
      <c r="P43" s="374">
        <f t="shared" si="8"/>
        <v>26.275232000000074</v>
      </c>
      <c r="Q43" s="374">
        <f t="shared" si="6"/>
        <v>93.86598000000004</v>
      </c>
      <c r="R43" s="416"/>
      <c r="S43" s="416"/>
    </row>
    <row r="44" spans="1:19" s="71" customFormat="1" ht="15">
      <c r="A44" s="346">
        <v>31</v>
      </c>
      <c r="B44" s="347" t="s">
        <v>916</v>
      </c>
      <c r="C44" s="374">
        <v>1032.7519439999999</v>
      </c>
      <c r="D44" s="374">
        <v>688.5012960000001</v>
      </c>
      <c r="E44" s="374">
        <f t="shared" si="0"/>
        <v>1721.25324</v>
      </c>
      <c r="F44" s="374">
        <v>80.07380346162788</v>
      </c>
      <c r="G44" s="374">
        <v>44.69884170849398</v>
      </c>
      <c r="H44" s="374">
        <f t="shared" si="1"/>
        <v>124.77264517012185</v>
      </c>
      <c r="I44" s="374">
        <f t="shared" si="2"/>
        <v>952.678140538372</v>
      </c>
      <c r="J44" s="374">
        <f t="shared" si="3"/>
        <v>643.8024542915061</v>
      </c>
      <c r="K44" s="374">
        <f t="shared" si="4"/>
        <v>1596.480594829878</v>
      </c>
      <c r="L44" s="374">
        <v>1010.769617602941</v>
      </c>
      <c r="M44" s="374">
        <v>668.48490435</v>
      </c>
      <c r="N44" s="374">
        <f t="shared" si="5"/>
        <v>1679.254521952941</v>
      </c>
      <c r="O44" s="374">
        <f t="shared" si="7"/>
        <v>21.98232639705884</v>
      </c>
      <c r="P44" s="374">
        <f t="shared" si="8"/>
        <v>20.016391650000173</v>
      </c>
      <c r="Q44" s="374">
        <f t="shared" si="6"/>
        <v>41.998718047059015</v>
      </c>
      <c r="R44" s="416"/>
      <c r="S44" s="416"/>
    </row>
    <row r="45" spans="1:19" s="71" customFormat="1" ht="15">
      <c r="A45" s="346">
        <v>32</v>
      </c>
      <c r="B45" s="347" t="s">
        <v>917</v>
      </c>
      <c r="C45" s="374">
        <v>565.645464</v>
      </c>
      <c r="D45" s="374">
        <v>377.09697600000004</v>
      </c>
      <c r="E45" s="374">
        <f t="shared" si="0"/>
        <v>942.74244</v>
      </c>
      <c r="F45" s="374">
        <v>10.61511812529275</v>
      </c>
      <c r="G45" s="374">
        <v>5.264067668446867</v>
      </c>
      <c r="H45" s="374">
        <f t="shared" si="1"/>
        <v>15.879185793739616</v>
      </c>
      <c r="I45" s="374">
        <f t="shared" si="2"/>
        <v>555.0303458747072</v>
      </c>
      <c r="J45" s="374">
        <f t="shared" si="3"/>
        <v>371.8329083315532</v>
      </c>
      <c r="K45" s="374">
        <f t="shared" si="4"/>
        <v>926.8632542062604</v>
      </c>
      <c r="L45" s="374">
        <v>519.48</v>
      </c>
      <c r="M45" s="374">
        <v>347.71</v>
      </c>
      <c r="N45" s="374">
        <f t="shared" si="5"/>
        <v>867.19</v>
      </c>
      <c r="O45" s="374">
        <f t="shared" si="7"/>
        <v>46.16546399999993</v>
      </c>
      <c r="P45" s="374">
        <f t="shared" si="8"/>
        <v>29.38697600000006</v>
      </c>
      <c r="Q45" s="374">
        <f t="shared" si="6"/>
        <v>75.55243999999999</v>
      </c>
      <c r="R45" s="416"/>
      <c r="S45" s="416"/>
    </row>
    <row r="46" spans="1:19" s="71" customFormat="1" ht="15">
      <c r="A46" s="346">
        <v>33</v>
      </c>
      <c r="B46" s="347" t="s">
        <v>918</v>
      </c>
      <c r="C46" s="374">
        <v>883.1084673510134</v>
      </c>
      <c r="D46" s="374">
        <v>597.923856</v>
      </c>
      <c r="E46" s="374">
        <f t="shared" si="0"/>
        <v>1481.0323233510135</v>
      </c>
      <c r="F46" s="374">
        <v>2.5884673510134064</v>
      </c>
      <c r="G46" s="374">
        <v>0.9953026217704584</v>
      </c>
      <c r="H46" s="374">
        <f t="shared" si="1"/>
        <v>3.5837699727838648</v>
      </c>
      <c r="I46" s="374">
        <v>880.52</v>
      </c>
      <c r="J46" s="374">
        <f t="shared" si="3"/>
        <v>596.9285533782296</v>
      </c>
      <c r="K46" s="374">
        <f t="shared" si="4"/>
        <v>1477.4485533782295</v>
      </c>
      <c r="L46" s="374">
        <v>813.472</v>
      </c>
      <c r="M46" s="374">
        <v>543.16</v>
      </c>
      <c r="N46" s="374">
        <f t="shared" si="5"/>
        <v>1356.632</v>
      </c>
      <c r="O46" s="374">
        <f t="shared" si="7"/>
        <v>69.63646735101338</v>
      </c>
      <c r="P46" s="374">
        <f t="shared" si="8"/>
        <v>54.76385600000003</v>
      </c>
      <c r="Q46" s="374">
        <f t="shared" si="6"/>
        <v>124.40032335101341</v>
      </c>
      <c r="R46" s="416"/>
      <c r="S46" s="416"/>
    </row>
    <row r="47" spans="1:19" s="71" customFormat="1" ht="15">
      <c r="A47" s="346">
        <v>34</v>
      </c>
      <c r="B47" s="347" t="s">
        <v>919</v>
      </c>
      <c r="C47" s="374">
        <v>604.3624479999999</v>
      </c>
      <c r="D47" s="374">
        <v>393.721632</v>
      </c>
      <c r="E47" s="374">
        <f t="shared" si="0"/>
        <v>998.0840799999999</v>
      </c>
      <c r="F47" s="374">
        <v>70.22700428102885</v>
      </c>
      <c r="G47" s="374">
        <v>38.61243959948234</v>
      </c>
      <c r="H47" s="374">
        <f t="shared" si="1"/>
        <v>108.8394438805112</v>
      </c>
      <c r="I47" s="374">
        <v>534.135443718971</v>
      </c>
      <c r="J47" s="374">
        <f t="shared" si="3"/>
        <v>355.10919240051766</v>
      </c>
      <c r="K47" s="374">
        <f t="shared" si="4"/>
        <v>889.2446361194886</v>
      </c>
      <c r="L47" s="374">
        <v>603.532</v>
      </c>
      <c r="M47" s="374">
        <v>392.79404535</v>
      </c>
      <c r="N47" s="374">
        <f t="shared" si="5"/>
        <v>996.32604535</v>
      </c>
      <c r="O47" s="374">
        <f t="shared" si="7"/>
        <v>0.8304479999998193</v>
      </c>
      <c r="P47" s="374">
        <f t="shared" si="8"/>
        <v>0.9275866500000234</v>
      </c>
      <c r="Q47" s="374">
        <f t="shared" si="6"/>
        <v>1.7580346499998427</v>
      </c>
      <c r="R47" s="416"/>
      <c r="S47" s="416"/>
    </row>
    <row r="48" spans="1:18" ht="19.5" customHeight="1">
      <c r="A48" s="642" t="s">
        <v>19</v>
      </c>
      <c r="B48" s="642"/>
      <c r="C48" s="364">
        <f>SUM(C14:C47)</f>
        <v>16967.433094210788</v>
      </c>
      <c r="D48" s="364">
        <f aca="true" t="shared" si="9" ref="D48:Q48">SUM(D14:D47)</f>
        <v>11331.616829140223</v>
      </c>
      <c r="E48" s="364">
        <v>28279.04724</v>
      </c>
      <c r="F48" s="364">
        <f t="shared" si="9"/>
        <v>986.7064933491775</v>
      </c>
      <c r="G48" s="364">
        <f t="shared" si="9"/>
        <v>667.3232611070061</v>
      </c>
      <c r="H48" s="364">
        <f t="shared" si="9"/>
        <v>1654.029754456184</v>
      </c>
      <c r="I48" s="364">
        <f t="shared" si="9"/>
        <v>15980.726600861613</v>
      </c>
      <c r="J48" s="364">
        <f t="shared" si="9"/>
        <v>10664.293568033218</v>
      </c>
      <c r="K48" s="364">
        <f t="shared" si="9"/>
        <v>26645.020168894825</v>
      </c>
      <c r="L48" s="364">
        <v>15957.943875128234</v>
      </c>
      <c r="M48" s="364">
        <v>10632.492235059999</v>
      </c>
      <c r="N48" s="364">
        <f>SUM(N14:N47)</f>
        <v>26590.43611018824</v>
      </c>
      <c r="O48" s="364">
        <f t="shared" si="9"/>
        <v>1009.4892190825536</v>
      </c>
      <c r="P48" s="364">
        <f t="shared" si="9"/>
        <v>699.1245940802226</v>
      </c>
      <c r="Q48" s="364">
        <f t="shared" si="9"/>
        <v>1708.6138131627758</v>
      </c>
      <c r="R48" s="367"/>
    </row>
    <row r="49" spans="1:17" ht="12.75">
      <c r="A49" s="12"/>
      <c r="B49" s="31"/>
      <c r="C49" s="31"/>
      <c r="D49" s="31"/>
      <c r="E49" s="22"/>
      <c r="F49" s="22"/>
      <c r="G49" s="22"/>
      <c r="H49" s="22"/>
      <c r="I49" s="22"/>
      <c r="J49" s="22"/>
      <c r="K49" s="22"/>
      <c r="L49" s="22"/>
      <c r="M49" s="22"/>
      <c r="N49" s="22"/>
      <c r="O49" s="417"/>
      <c r="P49" s="22"/>
      <c r="Q49" s="22"/>
    </row>
    <row r="50" spans="1:17" ht="14.25" customHeight="1">
      <c r="A50" s="803" t="s">
        <v>670</v>
      </c>
      <c r="B50" s="803"/>
      <c r="C50" s="803"/>
      <c r="D50" s="803"/>
      <c r="E50" s="803"/>
      <c r="F50" s="803"/>
      <c r="G50" s="803"/>
      <c r="H50" s="803"/>
      <c r="I50" s="803"/>
      <c r="J50" s="803"/>
      <c r="K50" s="803"/>
      <c r="L50" s="803"/>
      <c r="M50" s="803"/>
      <c r="N50" s="803"/>
      <c r="O50" s="803"/>
      <c r="P50" s="803"/>
      <c r="Q50" s="803"/>
    </row>
    <row r="51" spans="1:17" ht="15.75" customHeight="1">
      <c r="A51" s="35"/>
      <c r="B51" s="42"/>
      <c r="C51" s="42"/>
      <c r="D51" s="42"/>
      <c r="E51" s="42"/>
      <c r="F51" s="42"/>
      <c r="G51" s="42"/>
      <c r="H51" s="415"/>
      <c r="I51" s="42"/>
      <c r="J51" s="415"/>
      <c r="K51" s="42"/>
      <c r="L51" s="695" t="s">
        <v>13</v>
      </c>
      <c r="M51" s="695"/>
      <c r="N51" s="695"/>
      <c r="O51" s="695"/>
      <c r="P51" s="695"/>
      <c r="Q51" s="42"/>
    </row>
    <row r="52" spans="1:16" ht="15.75" customHeight="1">
      <c r="A52" s="15" t="s">
        <v>12</v>
      </c>
      <c r="B52" s="15"/>
      <c r="C52" s="368"/>
      <c r="D52" s="15"/>
      <c r="E52" s="15"/>
      <c r="F52" s="15"/>
      <c r="G52" s="15"/>
      <c r="L52" s="695" t="s">
        <v>14</v>
      </c>
      <c r="M52" s="695"/>
      <c r="N52" s="695"/>
      <c r="O52" s="695"/>
      <c r="P52" s="695"/>
    </row>
    <row r="53" spans="2:16" ht="12.75" customHeight="1">
      <c r="B53" s="86"/>
      <c r="C53" s="86"/>
      <c r="D53" s="86"/>
      <c r="E53" s="86"/>
      <c r="F53" s="86"/>
      <c r="G53" s="86"/>
      <c r="L53" s="695" t="s">
        <v>20</v>
      </c>
      <c r="M53" s="695"/>
      <c r="N53" s="695"/>
      <c r="O53" s="695"/>
      <c r="P53" s="695"/>
    </row>
    <row r="54" spans="2:16" ht="12.75" customHeight="1">
      <c r="B54" s="86"/>
      <c r="C54" s="86"/>
      <c r="D54" s="86"/>
      <c r="E54" s="86"/>
      <c r="F54" s="86"/>
      <c r="G54" s="86"/>
      <c r="L54" s="668" t="s">
        <v>85</v>
      </c>
      <c r="M54" s="668"/>
      <c r="N54" s="668"/>
      <c r="O54" s="668"/>
      <c r="P54" s="668"/>
    </row>
    <row r="55" spans="1:5" ht="12.75">
      <c r="A55" s="15"/>
      <c r="B55" s="15"/>
      <c r="C55" s="15"/>
      <c r="E55" s="15"/>
    </row>
    <row r="57" ht="12.75">
      <c r="O57" s="367"/>
    </row>
  </sheetData>
  <sheetProtection/>
  <mergeCells count="19">
    <mergeCell ref="A50:Q50"/>
    <mergeCell ref="A48:B48"/>
    <mergeCell ref="B11:B12"/>
    <mergeCell ref="I11:K11"/>
    <mergeCell ref="A9:B9"/>
    <mergeCell ref="O11:Q11"/>
    <mergeCell ref="L11:N11"/>
    <mergeCell ref="C11:E11"/>
    <mergeCell ref="F11:H11"/>
    <mergeCell ref="L51:P51"/>
    <mergeCell ref="L52:P52"/>
    <mergeCell ref="L53:P53"/>
    <mergeCell ref="L54:P54"/>
    <mergeCell ref="P1:Q1"/>
    <mergeCell ref="A2:Q2"/>
    <mergeCell ref="A3:Q3"/>
    <mergeCell ref="N10:Q10"/>
    <mergeCell ref="A6:Q6"/>
    <mergeCell ref="A11:A12"/>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9" r:id="rId1"/>
</worksheet>
</file>

<file path=xl/worksheets/sheet26.xml><?xml version="1.0" encoding="utf-8"?>
<worksheet xmlns="http://schemas.openxmlformats.org/spreadsheetml/2006/main" xmlns:r="http://schemas.openxmlformats.org/officeDocument/2006/relationships">
  <sheetPr>
    <pageSetUpPr fitToPage="1"/>
  </sheetPr>
  <dimension ref="A1:U54"/>
  <sheetViews>
    <sheetView zoomScaleSheetLayoutView="90" zoomScalePageLayoutView="0" workbookViewId="0" topLeftCell="D30">
      <selection activeCell="A49" sqref="A49:Q49"/>
    </sheetView>
  </sheetViews>
  <sheetFormatPr defaultColWidth="9.140625" defaultRowHeight="12.75"/>
  <cols>
    <col min="1" max="1" width="7.421875" style="16" customWidth="1"/>
    <col min="2" max="2" width="25.421875" style="16" customWidth="1"/>
    <col min="3" max="3" width="8.7109375" style="16" customWidth="1"/>
    <col min="4" max="4" width="8.57421875" style="16" bestFit="1" customWidth="1"/>
    <col min="5" max="5" width="10.00390625" style="16" customWidth="1"/>
    <col min="6" max="6" width="10.140625" style="16" customWidth="1"/>
    <col min="7" max="7" width="9.00390625" style="16" customWidth="1"/>
    <col min="8" max="8" width="8.140625" style="16" customWidth="1"/>
    <col min="9" max="9" width="9.28125" style="16" customWidth="1"/>
    <col min="10" max="10" width="10.00390625" style="16" customWidth="1"/>
    <col min="11" max="11" width="8.421875" style="16" customWidth="1"/>
    <col min="12" max="12" width="8.7109375" style="16" customWidth="1"/>
    <col min="13" max="13" width="7.8515625" style="16" customWidth="1"/>
    <col min="14" max="14" width="12.00390625" style="16" customWidth="1"/>
    <col min="15" max="15" width="13.7109375" style="16" customWidth="1"/>
    <col min="16" max="16" width="11.8515625" style="16" customWidth="1"/>
    <col min="17" max="17" width="9.7109375" style="16" customWidth="1"/>
    <col min="18" max="18" width="9.57421875" style="16" bestFit="1" customWidth="1"/>
    <col min="19" max="16384" width="9.140625" style="16" customWidth="1"/>
  </cols>
  <sheetData>
    <row r="1" spans="8:21" ht="15">
      <c r="H1" s="36"/>
      <c r="I1" s="36"/>
      <c r="J1" s="36"/>
      <c r="K1" s="36"/>
      <c r="L1" s="36"/>
      <c r="M1" s="36"/>
      <c r="N1" s="36"/>
      <c r="O1" s="36"/>
      <c r="P1" s="748" t="s">
        <v>94</v>
      </c>
      <c r="Q1" s="748"/>
      <c r="R1" s="746"/>
      <c r="T1" s="43"/>
      <c r="U1" s="43"/>
    </row>
    <row r="2" spans="1:21" ht="15">
      <c r="A2" s="749" t="s">
        <v>0</v>
      </c>
      <c r="B2" s="749"/>
      <c r="C2" s="749"/>
      <c r="D2" s="749"/>
      <c r="E2" s="749"/>
      <c r="F2" s="749"/>
      <c r="G2" s="749"/>
      <c r="H2" s="749"/>
      <c r="I2" s="749"/>
      <c r="J2" s="749"/>
      <c r="K2" s="749"/>
      <c r="L2" s="749"/>
      <c r="M2" s="749"/>
      <c r="N2" s="749"/>
      <c r="O2" s="749"/>
      <c r="P2" s="749"/>
      <c r="Q2" s="749"/>
      <c r="R2" s="746"/>
      <c r="S2" s="45"/>
      <c r="T2" s="71"/>
      <c r="U2" s="619"/>
    </row>
    <row r="3" spans="1:21" ht="19.5" customHeight="1">
      <c r="A3" s="665" t="s">
        <v>704</v>
      </c>
      <c r="B3" s="665"/>
      <c r="C3" s="665"/>
      <c r="D3" s="665"/>
      <c r="E3" s="665"/>
      <c r="F3" s="665"/>
      <c r="G3" s="665"/>
      <c r="H3" s="665"/>
      <c r="I3" s="665"/>
      <c r="J3" s="665"/>
      <c r="K3" s="665"/>
      <c r="L3" s="665"/>
      <c r="M3" s="665"/>
      <c r="N3" s="665"/>
      <c r="O3" s="665"/>
      <c r="P3" s="665"/>
      <c r="Q3" s="665"/>
      <c r="R3" s="746"/>
      <c r="S3" s="44"/>
      <c r="T3" s="71"/>
      <c r="U3" s="71"/>
    </row>
    <row r="4" spans="18:21" ht="19.5" customHeight="1">
      <c r="R4" s="746"/>
      <c r="T4" s="71"/>
      <c r="U4" s="71"/>
    </row>
    <row r="5" spans="1:21" ht="19.5" customHeight="1">
      <c r="A5" s="25"/>
      <c r="B5" s="25"/>
      <c r="C5" s="25"/>
      <c r="D5" s="25"/>
      <c r="E5" s="24"/>
      <c r="F5" s="24"/>
      <c r="G5" s="24"/>
      <c r="H5" s="24"/>
      <c r="I5" s="24"/>
      <c r="J5" s="24"/>
      <c r="K5" s="24"/>
      <c r="L5" s="24"/>
      <c r="M5" s="24"/>
      <c r="N5" s="25"/>
      <c r="O5" s="25"/>
      <c r="P5" s="24"/>
      <c r="Q5" s="22"/>
      <c r="R5" s="746"/>
      <c r="T5" s="71"/>
      <c r="U5" s="71"/>
    </row>
    <row r="6" spans="2:21" ht="19.5" customHeight="1">
      <c r="B6" s="113"/>
      <c r="C6" s="113"/>
      <c r="D6" s="666" t="s">
        <v>848</v>
      </c>
      <c r="E6" s="666"/>
      <c r="F6" s="666"/>
      <c r="G6" s="666"/>
      <c r="H6" s="666"/>
      <c r="I6" s="666"/>
      <c r="J6" s="666"/>
      <c r="K6" s="666"/>
      <c r="L6" s="666"/>
      <c r="M6" s="666"/>
      <c r="N6" s="666"/>
      <c r="O6" s="666"/>
      <c r="R6" s="746"/>
      <c r="T6" s="71"/>
      <c r="U6" s="71"/>
    </row>
    <row r="7" spans="18:21" ht="19.5" customHeight="1">
      <c r="R7" s="746"/>
      <c r="T7" s="71"/>
      <c r="U7" s="71"/>
    </row>
    <row r="8" spans="1:21" ht="19.5" customHeight="1">
      <c r="A8" s="667" t="s">
        <v>1137</v>
      </c>
      <c r="B8" s="667"/>
      <c r="Q8" s="33" t="s">
        <v>25</v>
      </c>
      <c r="R8" s="746"/>
      <c r="T8" s="71"/>
      <c r="U8" s="71"/>
    </row>
    <row r="9" spans="1:20" ht="15.75">
      <c r="A9" s="14"/>
      <c r="N9" s="780" t="s">
        <v>782</v>
      </c>
      <c r="O9" s="780"/>
      <c r="P9" s="780"/>
      <c r="Q9" s="780"/>
      <c r="R9" s="746"/>
      <c r="S9" s="22"/>
      <c r="T9" s="71"/>
    </row>
    <row r="10" spans="1:18" ht="36.75" customHeight="1">
      <c r="A10" s="743" t="s">
        <v>2</v>
      </c>
      <c r="B10" s="743" t="s">
        <v>3</v>
      </c>
      <c r="C10" s="662" t="s">
        <v>762</v>
      </c>
      <c r="D10" s="662"/>
      <c r="E10" s="662"/>
      <c r="F10" s="662" t="s">
        <v>793</v>
      </c>
      <c r="G10" s="662"/>
      <c r="H10" s="662"/>
      <c r="I10" s="706" t="s">
        <v>371</v>
      </c>
      <c r="J10" s="707"/>
      <c r="K10" s="804"/>
      <c r="L10" s="706" t="s">
        <v>95</v>
      </c>
      <c r="M10" s="707"/>
      <c r="N10" s="804"/>
      <c r="O10" s="805" t="s">
        <v>792</v>
      </c>
      <c r="P10" s="806"/>
      <c r="Q10" s="807"/>
      <c r="R10" s="746"/>
    </row>
    <row r="11" spans="1:17" ht="39.75" customHeight="1">
      <c r="A11" s="744"/>
      <c r="B11" s="744"/>
      <c r="C11" s="5" t="s">
        <v>114</v>
      </c>
      <c r="D11" s="5" t="s">
        <v>667</v>
      </c>
      <c r="E11" s="39" t="s">
        <v>19</v>
      </c>
      <c r="F11" s="5" t="s">
        <v>114</v>
      </c>
      <c r="G11" s="5" t="s">
        <v>668</v>
      </c>
      <c r="H11" s="39" t="s">
        <v>19</v>
      </c>
      <c r="I11" s="5" t="s">
        <v>114</v>
      </c>
      <c r="J11" s="5" t="s">
        <v>668</v>
      </c>
      <c r="K11" s="39" t="s">
        <v>19</v>
      </c>
      <c r="L11" s="5" t="s">
        <v>114</v>
      </c>
      <c r="M11" s="5" t="s">
        <v>668</v>
      </c>
      <c r="N11" s="39" t="s">
        <v>19</v>
      </c>
      <c r="O11" s="5" t="s">
        <v>233</v>
      </c>
      <c r="P11" s="5" t="s">
        <v>669</v>
      </c>
      <c r="Q11" s="5" t="s">
        <v>115</v>
      </c>
    </row>
    <row r="12" spans="1:17" s="71" customFormat="1" ht="12.75">
      <c r="A12" s="68">
        <v>1</v>
      </c>
      <c r="B12" s="68">
        <v>2</v>
      </c>
      <c r="C12" s="68">
        <v>3</v>
      </c>
      <c r="D12" s="68">
        <v>4</v>
      </c>
      <c r="E12" s="68">
        <v>5</v>
      </c>
      <c r="F12" s="68">
        <v>6</v>
      </c>
      <c r="G12" s="68">
        <v>7</v>
      </c>
      <c r="H12" s="68">
        <v>8</v>
      </c>
      <c r="I12" s="68">
        <v>9</v>
      </c>
      <c r="J12" s="68">
        <v>10</v>
      </c>
      <c r="K12" s="68">
        <v>11</v>
      </c>
      <c r="L12" s="68">
        <v>12</v>
      </c>
      <c r="M12" s="68">
        <v>13</v>
      </c>
      <c r="N12" s="68">
        <v>14</v>
      </c>
      <c r="O12" s="68">
        <v>15</v>
      </c>
      <c r="P12" s="68">
        <v>16</v>
      </c>
      <c r="Q12" s="68">
        <v>17</v>
      </c>
    </row>
    <row r="13" spans="1:19" s="71" customFormat="1" ht="15">
      <c r="A13" s="346">
        <v>1</v>
      </c>
      <c r="B13" s="347" t="s">
        <v>886</v>
      </c>
      <c r="C13" s="374">
        <v>375.95292631373013</v>
      </c>
      <c r="D13" s="374">
        <v>230.35451160503197</v>
      </c>
      <c r="E13" s="374">
        <f>C13+D13</f>
        <v>606.3074379187622</v>
      </c>
      <c r="F13" s="374">
        <v>70.26234261072693</v>
      </c>
      <c r="G13" s="374">
        <v>25.987020366372473</v>
      </c>
      <c r="H13" s="374">
        <f>SUM(F13:G13)</f>
        <v>96.24936297709941</v>
      </c>
      <c r="I13" s="374">
        <v>251.68053563781248</v>
      </c>
      <c r="J13" s="374">
        <v>186.05349081181419</v>
      </c>
      <c r="K13" s="374">
        <f>SUM(I13:J13)</f>
        <v>437.73402644962664</v>
      </c>
      <c r="L13" s="374">
        <v>309.1884652029412</v>
      </c>
      <c r="M13" s="374">
        <v>205.37222938235294</v>
      </c>
      <c r="N13" s="374">
        <f>SUM(L13:M13)</f>
        <v>514.5606945852942</v>
      </c>
      <c r="O13" s="374">
        <f>F13+I13-L13</f>
        <v>12.754413045598199</v>
      </c>
      <c r="P13" s="374">
        <f>G13+J13-M13</f>
        <v>6.668281795833707</v>
      </c>
      <c r="Q13" s="374">
        <f>SUM(O13:P13)</f>
        <v>19.422694841431905</v>
      </c>
      <c r="S13" s="416"/>
    </row>
    <row r="14" spans="1:19" s="71" customFormat="1" ht="15">
      <c r="A14" s="346">
        <v>2</v>
      </c>
      <c r="B14" s="347" t="s">
        <v>887</v>
      </c>
      <c r="C14" s="374">
        <v>468.77488318026406</v>
      </c>
      <c r="D14" s="374">
        <v>298.51679074335414</v>
      </c>
      <c r="E14" s="374">
        <f aca="true" t="shared" si="0" ref="E14:E47">C14+D14</f>
        <v>767.2916739236182</v>
      </c>
      <c r="F14" s="374">
        <v>55.090678540124195</v>
      </c>
      <c r="G14" s="374">
        <v>18.20633467494228</v>
      </c>
      <c r="H14" s="374">
        <f aca="true" t="shared" si="1" ref="H14:H46">SUM(F14:G14)</f>
        <v>73.29701321506647</v>
      </c>
      <c r="I14" s="374">
        <v>392.3890148458625</v>
      </c>
      <c r="J14" s="374">
        <f>D14-G14</f>
        <v>280.31045606841184</v>
      </c>
      <c r="K14" s="374">
        <f aca="true" t="shared" si="2" ref="K14:K46">SUM(I14:J14)</f>
        <v>672.6994709142743</v>
      </c>
      <c r="L14" s="374">
        <v>439.90497170294117</v>
      </c>
      <c r="M14" s="374">
        <v>295.239284582353</v>
      </c>
      <c r="N14" s="374">
        <f aca="true" t="shared" si="3" ref="N14:N47">SUM(L14:M14)</f>
        <v>735.1442562852942</v>
      </c>
      <c r="O14" s="374">
        <f aca="true" t="shared" si="4" ref="O14:O46">F14+I14-L14</f>
        <v>7.574721683045539</v>
      </c>
      <c r="P14" s="374">
        <f aca="true" t="shared" si="5" ref="P14:P46">G14+J14-M14</f>
        <v>3.277506161001156</v>
      </c>
      <c r="Q14" s="374">
        <f aca="true" t="shared" si="6" ref="Q14:Q46">SUM(O14:P14)</f>
        <v>10.852227844046695</v>
      </c>
      <c r="S14" s="416"/>
    </row>
    <row r="15" spans="1:19" s="71" customFormat="1" ht="15">
      <c r="A15" s="346">
        <v>3</v>
      </c>
      <c r="B15" s="347" t="s">
        <v>888</v>
      </c>
      <c r="C15" s="374">
        <v>508.02392222221306</v>
      </c>
      <c r="D15" s="374">
        <v>314.12242587704065</v>
      </c>
      <c r="E15" s="374">
        <f t="shared" si="0"/>
        <v>822.1463480992537</v>
      </c>
      <c r="F15" s="374">
        <v>53.284854813810846</v>
      </c>
      <c r="G15" s="374">
        <v>13.17979874887514</v>
      </c>
      <c r="H15" s="374">
        <f t="shared" si="1"/>
        <v>66.46465356268598</v>
      </c>
      <c r="I15" s="374">
        <v>428.5296030462147</v>
      </c>
      <c r="J15" s="374">
        <f>D15-G15</f>
        <v>300.9426271281655</v>
      </c>
      <c r="K15" s="374">
        <f t="shared" si="2"/>
        <v>729.4722301743802</v>
      </c>
      <c r="L15" s="374">
        <v>462.5856</v>
      </c>
      <c r="M15" s="374">
        <v>308.3904</v>
      </c>
      <c r="N15" s="374">
        <f t="shared" si="3"/>
        <v>770.976</v>
      </c>
      <c r="O15" s="374">
        <f t="shared" si="4"/>
        <v>19.228857860025528</v>
      </c>
      <c r="P15" s="374">
        <f t="shared" si="5"/>
        <v>5.732025877040655</v>
      </c>
      <c r="Q15" s="374">
        <f t="shared" si="6"/>
        <v>24.960883737066183</v>
      </c>
      <c r="S15" s="416"/>
    </row>
    <row r="16" spans="1:21" s="71" customFormat="1" ht="15">
      <c r="A16" s="346">
        <v>4</v>
      </c>
      <c r="B16" s="347" t="s">
        <v>889</v>
      </c>
      <c r="C16" s="374">
        <v>471.7314117896191</v>
      </c>
      <c r="D16" s="374">
        <v>348.698830622836</v>
      </c>
      <c r="E16" s="374">
        <f t="shared" si="0"/>
        <v>820.4302424124551</v>
      </c>
      <c r="F16" s="374">
        <v>48.715963018036625</v>
      </c>
      <c r="G16" s="374">
        <v>66.68742767741576</v>
      </c>
      <c r="H16" s="374">
        <f t="shared" si="1"/>
        <v>115.40339069545237</v>
      </c>
      <c r="I16" s="374">
        <v>450.81544877158245</v>
      </c>
      <c r="J16" s="374">
        <v>277.0658998826916</v>
      </c>
      <c r="K16" s="374">
        <f t="shared" si="2"/>
        <v>727.881348654274</v>
      </c>
      <c r="L16" s="374">
        <v>497.33589330294126</v>
      </c>
      <c r="M16" s="374">
        <v>333.94294958235287</v>
      </c>
      <c r="N16" s="374">
        <f t="shared" si="3"/>
        <v>831.2788428852941</v>
      </c>
      <c r="O16" s="374">
        <f t="shared" si="4"/>
        <v>2.195518486677827</v>
      </c>
      <c r="P16" s="374">
        <f t="shared" si="5"/>
        <v>9.810377977754513</v>
      </c>
      <c r="Q16" s="374">
        <f t="shared" si="6"/>
        <v>12.00589646443234</v>
      </c>
      <c r="S16" s="416"/>
      <c r="T16" s="416"/>
      <c r="U16" s="416"/>
    </row>
    <row r="17" spans="1:19" s="71" customFormat="1" ht="15">
      <c r="A17" s="346">
        <v>5</v>
      </c>
      <c r="B17" s="347" t="s">
        <v>890</v>
      </c>
      <c r="C17" s="374">
        <v>492.54898786825163</v>
      </c>
      <c r="D17" s="374">
        <v>314.5633449754986</v>
      </c>
      <c r="E17" s="374">
        <f t="shared" si="0"/>
        <v>807.1123328437502</v>
      </c>
      <c r="F17" s="374">
        <v>93.64371869162346</v>
      </c>
      <c r="G17" s="374">
        <v>46.6355281477277</v>
      </c>
      <c r="H17" s="374">
        <f t="shared" si="1"/>
        <v>140.27924683935117</v>
      </c>
      <c r="I17" s="374">
        <v>351.60580481444066</v>
      </c>
      <c r="J17" s="374">
        <v>235.92130763958508</v>
      </c>
      <c r="K17" s="374">
        <f t="shared" si="2"/>
        <v>587.5271124540258</v>
      </c>
      <c r="L17" s="374">
        <v>411.9351249029412</v>
      </c>
      <c r="M17" s="374">
        <v>273.65705768235296</v>
      </c>
      <c r="N17" s="374">
        <f t="shared" si="3"/>
        <v>685.5921825852942</v>
      </c>
      <c r="O17" s="374">
        <f t="shared" si="4"/>
        <v>33.314398603122925</v>
      </c>
      <c r="P17" s="374">
        <f t="shared" si="5"/>
        <v>8.899778104959807</v>
      </c>
      <c r="Q17" s="374">
        <f t="shared" si="6"/>
        <v>42.21417670808273</v>
      </c>
      <c r="S17" s="416"/>
    </row>
    <row r="18" spans="1:19" s="71" customFormat="1" ht="15">
      <c r="A18" s="346">
        <v>6</v>
      </c>
      <c r="B18" s="347" t="s">
        <v>891</v>
      </c>
      <c r="C18" s="374">
        <v>295.58685187373385</v>
      </c>
      <c r="D18" s="374">
        <v>169.77088570779355</v>
      </c>
      <c r="E18" s="374">
        <f t="shared" si="0"/>
        <v>465.35773758152743</v>
      </c>
      <c r="F18" s="374">
        <v>115.91562752432174</v>
      </c>
      <c r="G18" s="374">
        <v>42.939693174154215</v>
      </c>
      <c r="H18" s="374">
        <f t="shared" si="1"/>
        <v>158.85532069847596</v>
      </c>
      <c r="I18" s="374">
        <f>C18-F18</f>
        <v>179.6712243494121</v>
      </c>
      <c r="J18" s="374">
        <v>111.99468334545354</v>
      </c>
      <c r="K18" s="374">
        <f t="shared" si="2"/>
        <v>291.66590769486567</v>
      </c>
      <c r="L18" s="374">
        <v>287.13</v>
      </c>
      <c r="M18" s="374">
        <v>152.65</v>
      </c>
      <c r="N18" s="374">
        <f t="shared" si="3"/>
        <v>439.78</v>
      </c>
      <c r="O18" s="374">
        <f t="shared" si="4"/>
        <v>8.456851873733854</v>
      </c>
      <c r="P18" s="374">
        <f t="shared" si="5"/>
        <v>2.284376519607747</v>
      </c>
      <c r="Q18" s="374">
        <f t="shared" si="6"/>
        <v>10.7412283933416</v>
      </c>
      <c r="S18" s="416"/>
    </row>
    <row r="19" spans="1:19" s="71" customFormat="1" ht="15">
      <c r="A19" s="346">
        <v>7</v>
      </c>
      <c r="B19" s="347" t="s">
        <v>892</v>
      </c>
      <c r="C19" s="374">
        <v>283.29217759190885</v>
      </c>
      <c r="D19" s="374">
        <v>219.1772485112882</v>
      </c>
      <c r="E19" s="374">
        <f t="shared" si="0"/>
        <v>502.46942610319707</v>
      </c>
      <c r="F19" s="374">
        <v>73.81744588573275</v>
      </c>
      <c r="G19" s="374">
        <v>76.89706563502928</v>
      </c>
      <c r="H19" s="374">
        <f t="shared" si="1"/>
        <v>150.71451152076202</v>
      </c>
      <c r="I19" s="374">
        <v>183.26526734398857</v>
      </c>
      <c r="J19" s="374">
        <v>127.44367368807315</v>
      </c>
      <c r="K19" s="374">
        <f t="shared" si="2"/>
        <v>310.7089410320617</v>
      </c>
      <c r="L19" s="374">
        <v>246.65</v>
      </c>
      <c r="M19" s="374">
        <v>197.187</v>
      </c>
      <c r="N19" s="374">
        <f t="shared" si="3"/>
        <v>443.837</v>
      </c>
      <c r="O19" s="374">
        <f t="shared" si="4"/>
        <v>10.432713229721315</v>
      </c>
      <c r="P19" s="374">
        <f t="shared" si="5"/>
        <v>7.1537393231024</v>
      </c>
      <c r="Q19" s="374">
        <f t="shared" si="6"/>
        <v>17.586452552823715</v>
      </c>
      <c r="S19" s="416"/>
    </row>
    <row r="20" spans="1:20" s="71" customFormat="1" ht="15">
      <c r="A20" s="346">
        <v>8</v>
      </c>
      <c r="B20" s="347" t="s">
        <v>893</v>
      </c>
      <c r="C20" s="374">
        <v>312.4086884510164</v>
      </c>
      <c r="D20" s="374">
        <v>245.6758192647307</v>
      </c>
      <c r="E20" s="374">
        <f t="shared" si="0"/>
        <v>558.0845077157471</v>
      </c>
      <c r="F20" s="374">
        <v>30.760862155511738</v>
      </c>
      <c r="G20" s="374">
        <v>57.52274082775962</v>
      </c>
      <c r="H20" s="374">
        <f t="shared" si="1"/>
        <v>88.28360298327135</v>
      </c>
      <c r="I20" s="374">
        <f>C20-F20</f>
        <v>281.6478262955047</v>
      </c>
      <c r="J20" s="374">
        <v>191.6330784369711</v>
      </c>
      <c r="K20" s="374">
        <f t="shared" si="2"/>
        <v>473.28090473247573</v>
      </c>
      <c r="L20" s="374">
        <v>309.6462403029412</v>
      </c>
      <c r="M20" s="374">
        <v>247.052</v>
      </c>
      <c r="N20" s="374">
        <f t="shared" si="3"/>
        <v>556.6982403029411</v>
      </c>
      <c r="O20" s="374">
        <f t="shared" si="4"/>
        <v>2.7624481480752365</v>
      </c>
      <c r="P20" s="374">
        <f t="shared" si="5"/>
        <v>2.103819264730731</v>
      </c>
      <c r="Q20" s="374">
        <f t="shared" si="6"/>
        <v>4.866267412805968</v>
      </c>
      <c r="T20" s="416"/>
    </row>
    <row r="21" spans="1:19" s="71" customFormat="1" ht="15">
      <c r="A21" s="346">
        <v>9</v>
      </c>
      <c r="B21" s="347" t="s">
        <v>894</v>
      </c>
      <c r="C21" s="374">
        <v>343.2743023512082</v>
      </c>
      <c r="D21" s="374">
        <v>248.6966602740897</v>
      </c>
      <c r="E21" s="374">
        <f t="shared" si="0"/>
        <v>591.970962625298</v>
      </c>
      <c r="F21" s="374">
        <v>45.17103585618252</v>
      </c>
      <c r="G21" s="374">
        <v>45.77569056578197</v>
      </c>
      <c r="H21" s="374">
        <f t="shared" si="1"/>
        <v>90.94672642196448</v>
      </c>
      <c r="I21" s="374">
        <v>271.8938021328381</v>
      </c>
      <c r="J21" s="374">
        <v>183.13895745739333</v>
      </c>
      <c r="K21" s="374">
        <f t="shared" si="2"/>
        <v>455.0327595902314</v>
      </c>
      <c r="L21" s="374">
        <v>301.07</v>
      </c>
      <c r="M21" s="374">
        <v>203.18</v>
      </c>
      <c r="N21" s="374">
        <f t="shared" si="3"/>
        <v>504.25</v>
      </c>
      <c r="O21" s="374">
        <f t="shared" si="4"/>
        <v>15.994837989020652</v>
      </c>
      <c r="P21" s="374">
        <f t="shared" si="5"/>
        <v>25.734648023175282</v>
      </c>
      <c r="Q21" s="374">
        <f t="shared" si="6"/>
        <v>41.729486012195935</v>
      </c>
      <c r="S21" s="416"/>
    </row>
    <row r="22" spans="1:19" s="71" customFormat="1" ht="15">
      <c r="A22" s="346">
        <v>10</v>
      </c>
      <c r="B22" s="347" t="s">
        <v>895</v>
      </c>
      <c r="C22" s="374">
        <v>426.82103610822566</v>
      </c>
      <c r="D22" s="374">
        <v>308.44971792604366</v>
      </c>
      <c r="E22" s="374">
        <f t="shared" si="0"/>
        <v>735.2707540342693</v>
      </c>
      <c r="F22" s="374">
        <v>39.558369811141795</v>
      </c>
      <c r="G22" s="374">
        <v>48.31951361600842</v>
      </c>
      <c r="H22" s="374">
        <f t="shared" si="1"/>
        <v>87.87788342715021</v>
      </c>
      <c r="I22" s="374">
        <v>365.9674765028065</v>
      </c>
      <c r="J22" s="374">
        <v>245.29369512184945</v>
      </c>
      <c r="K22" s="374">
        <f t="shared" si="2"/>
        <v>611.261171624656</v>
      </c>
      <c r="L22" s="374">
        <v>397.12</v>
      </c>
      <c r="M22" s="374">
        <v>289.32</v>
      </c>
      <c r="N22" s="374">
        <f t="shared" si="3"/>
        <v>686.44</v>
      </c>
      <c r="O22" s="374">
        <f t="shared" si="4"/>
        <v>8.405846313948302</v>
      </c>
      <c r="P22" s="374">
        <f t="shared" si="5"/>
        <v>4.293208737857867</v>
      </c>
      <c r="Q22" s="374">
        <f t="shared" si="6"/>
        <v>12.69905505180617</v>
      </c>
      <c r="S22" s="416"/>
    </row>
    <row r="23" spans="1:19" s="71" customFormat="1" ht="15">
      <c r="A23" s="346">
        <v>11</v>
      </c>
      <c r="B23" s="347" t="s">
        <v>896</v>
      </c>
      <c r="C23" s="374">
        <v>311.10599847981655</v>
      </c>
      <c r="D23" s="374">
        <v>238.62074071813726</v>
      </c>
      <c r="E23" s="374">
        <f t="shared" si="0"/>
        <v>549.7267391979537</v>
      </c>
      <c r="F23" s="374">
        <v>30.117402787006277</v>
      </c>
      <c r="G23" s="374">
        <v>45.9367350971083</v>
      </c>
      <c r="H23" s="374">
        <f t="shared" si="1"/>
        <v>76.05413788411457</v>
      </c>
      <c r="I23" s="374">
        <v>254.7791313306228</v>
      </c>
      <c r="J23" s="374">
        <v>172.90199337011458</v>
      </c>
      <c r="K23" s="374">
        <f t="shared" si="2"/>
        <v>427.68112470073737</v>
      </c>
      <c r="L23" s="374">
        <v>236.98703130294118</v>
      </c>
      <c r="M23" s="374">
        <v>181.221</v>
      </c>
      <c r="N23" s="374">
        <f t="shared" si="3"/>
        <v>418.2080313029412</v>
      </c>
      <c r="O23" s="374">
        <f t="shared" si="4"/>
        <v>47.9095028146879</v>
      </c>
      <c r="P23" s="374">
        <f t="shared" si="5"/>
        <v>37.61772846722289</v>
      </c>
      <c r="Q23" s="374">
        <f t="shared" si="6"/>
        <v>85.52723128191079</v>
      </c>
      <c r="S23" s="416"/>
    </row>
    <row r="24" spans="1:19" s="71" customFormat="1" ht="15">
      <c r="A24" s="346">
        <v>12</v>
      </c>
      <c r="B24" s="347" t="s">
        <v>897</v>
      </c>
      <c r="C24" s="374">
        <v>688.8877288519751</v>
      </c>
      <c r="D24" s="374">
        <v>500.09121696569946</v>
      </c>
      <c r="E24" s="374">
        <f t="shared" si="0"/>
        <v>1188.9789458176747</v>
      </c>
      <c r="F24" s="374">
        <v>28.13099245129046</v>
      </c>
      <c r="G24" s="374">
        <v>54.1128554915869</v>
      </c>
      <c r="H24" s="374">
        <f t="shared" si="1"/>
        <v>82.24384794287735</v>
      </c>
      <c r="I24" s="374">
        <v>634.5472720384971</v>
      </c>
      <c r="J24" s="374">
        <v>426.1963492231981</v>
      </c>
      <c r="K24" s="374">
        <f t="shared" si="2"/>
        <v>1060.7436212616954</v>
      </c>
      <c r="L24" s="374">
        <v>628.9271764029412</v>
      </c>
      <c r="M24" s="374">
        <v>464.12</v>
      </c>
      <c r="N24" s="374">
        <f t="shared" si="3"/>
        <v>1093.0471764029412</v>
      </c>
      <c r="O24" s="374">
        <f t="shared" si="4"/>
        <v>33.75108808684638</v>
      </c>
      <c r="P24" s="374">
        <f t="shared" si="5"/>
        <v>16.189204714785035</v>
      </c>
      <c r="Q24" s="374">
        <f t="shared" si="6"/>
        <v>49.940292801631415</v>
      </c>
      <c r="S24" s="416"/>
    </row>
    <row r="25" spans="1:19" s="71" customFormat="1" ht="15">
      <c r="A25" s="346">
        <v>13</v>
      </c>
      <c r="B25" s="347" t="s">
        <v>898</v>
      </c>
      <c r="C25" s="374">
        <v>397.96623558267464</v>
      </c>
      <c r="D25" s="374">
        <v>278.08381319639335</v>
      </c>
      <c r="E25" s="374">
        <f t="shared" si="0"/>
        <v>676.050048779068</v>
      </c>
      <c r="F25" s="374">
        <v>42.94870638894701</v>
      </c>
      <c r="G25" s="374">
        <v>35.12001980333797</v>
      </c>
      <c r="H25" s="374">
        <f t="shared" si="1"/>
        <v>78.06872619228497</v>
      </c>
      <c r="I25" s="374">
        <v>328.8080648315401</v>
      </c>
      <c r="J25" s="374">
        <v>223.18178114214098</v>
      </c>
      <c r="K25" s="374">
        <f t="shared" si="2"/>
        <v>551.9898459736811</v>
      </c>
      <c r="L25" s="374">
        <v>347.163</v>
      </c>
      <c r="M25" s="374">
        <v>234.21</v>
      </c>
      <c r="N25" s="374">
        <f t="shared" si="3"/>
        <v>581.373</v>
      </c>
      <c r="O25" s="374">
        <f t="shared" si="4"/>
        <v>24.5937712204871</v>
      </c>
      <c r="P25" s="374">
        <f t="shared" si="5"/>
        <v>24.091800945478923</v>
      </c>
      <c r="Q25" s="374">
        <f t="shared" si="6"/>
        <v>48.68557216596602</v>
      </c>
      <c r="S25" s="416"/>
    </row>
    <row r="26" spans="1:19" s="71" customFormat="1" ht="15">
      <c r="A26" s="346">
        <v>14</v>
      </c>
      <c r="B26" s="347" t="s">
        <v>899</v>
      </c>
      <c r="C26" s="374">
        <v>312.8191485169373</v>
      </c>
      <c r="D26" s="374">
        <v>179.00300211295942</v>
      </c>
      <c r="E26" s="374">
        <f t="shared" si="0"/>
        <v>491.82215062989667</v>
      </c>
      <c r="F26" s="374">
        <v>68.14031850367982</v>
      </c>
      <c r="G26" s="374">
        <v>12.165376500926254</v>
      </c>
      <c r="H26" s="374">
        <f t="shared" si="1"/>
        <v>80.30569500460608</v>
      </c>
      <c r="I26" s="374">
        <v>174.8945554453473</v>
      </c>
      <c r="J26" s="374">
        <v>108.10737254930457</v>
      </c>
      <c r="K26" s="374">
        <f t="shared" si="2"/>
        <v>283.00192799465185</v>
      </c>
      <c r="L26" s="374">
        <v>236.62883400294118</v>
      </c>
      <c r="M26" s="374">
        <v>110.48</v>
      </c>
      <c r="N26" s="374">
        <f t="shared" si="3"/>
        <v>347.1088340029412</v>
      </c>
      <c r="O26" s="374">
        <f t="shared" si="4"/>
        <v>6.40603994608594</v>
      </c>
      <c r="P26" s="374">
        <f t="shared" si="5"/>
        <v>9.792749050230825</v>
      </c>
      <c r="Q26" s="374">
        <f t="shared" si="6"/>
        <v>16.198788996316765</v>
      </c>
      <c r="S26" s="416"/>
    </row>
    <row r="27" spans="1:19" s="71" customFormat="1" ht="15">
      <c r="A27" s="346">
        <v>15</v>
      </c>
      <c r="B27" s="347" t="s">
        <v>900</v>
      </c>
      <c r="C27" s="374">
        <v>189.9066559320317</v>
      </c>
      <c r="D27" s="374">
        <v>108.9607362108653</v>
      </c>
      <c r="E27" s="374">
        <f t="shared" si="0"/>
        <v>298.867392142897</v>
      </c>
      <c r="F27" s="374">
        <v>85.19443330494136</v>
      </c>
      <c r="G27" s="374">
        <v>40.80532873511031</v>
      </c>
      <c r="H27" s="374">
        <f t="shared" si="1"/>
        <v>125.99976204005166</v>
      </c>
      <c r="I27" s="374">
        <v>78.5027582649028</v>
      </c>
      <c r="J27" s="374">
        <v>48.3733952248406</v>
      </c>
      <c r="K27" s="374">
        <f t="shared" si="2"/>
        <v>126.87615348974339</v>
      </c>
      <c r="L27" s="374">
        <v>103.12687670294117</v>
      </c>
      <c r="M27" s="374">
        <v>57.06530178235292</v>
      </c>
      <c r="N27" s="374">
        <f t="shared" si="3"/>
        <v>160.1921784852941</v>
      </c>
      <c r="O27" s="374">
        <f t="shared" si="4"/>
        <v>60.57031486690299</v>
      </c>
      <c r="P27" s="374">
        <f t="shared" si="5"/>
        <v>32.11342217759798</v>
      </c>
      <c r="Q27" s="374">
        <f t="shared" si="6"/>
        <v>92.68373704450097</v>
      </c>
      <c r="S27" s="416"/>
    </row>
    <row r="28" spans="1:19" s="71" customFormat="1" ht="15">
      <c r="A28" s="346">
        <v>16</v>
      </c>
      <c r="B28" s="347" t="s">
        <v>901</v>
      </c>
      <c r="C28" s="374">
        <v>359.56164583300944</v>
      </c>
      <c r="D28" s="374">
        <v>251.8227392697592</v>
      </c>
      <c r="E28" s="374">
        <f t="shared" si="0"/>
        <v>611.3843851027686</v>
      </c>
      <c r="F28" s="374">
        <v>34.131071677279685</v>
      </c>
      <c r="G28" s="374">
        <v>33.6718775193939</v>
      </c>
      <c r="H28" s="374">
        <f t="shared" si="1"/>
        <v>67.80294919667358</v>
      </c>
      <c r="I28" s="374">
        <v>320.51629958781956</v>
      </c>
      <c r="J28" s="374">
        <v>189.3334908118142</v>
      </c>
      <c r="K28" s="374">
        <f t="shared" si="2"/>
        <v>509.8497903996338</v>
      </c>
      <c r="L28" s="374">
        <v>340.1948312029412</v>
      </c>
      <c r="M28" s="374">
        <v>222.6649801823529</v>
      </c>
      <c r="N28" s="374">
        <f t="shared" si="3"/>
        <v>562.859811385294</v>
      </c>
      <c r="O28" s="374">
        <f t="shared" si="4"/>
        <v>14.45254006215805</v>
      </c>
      <c r="P28" s="374">
        <f t="shared" si="5"/>
        <v>0.3403881488551974</v>
      </c>
      <c r="Q28" s="374">
        <f t="shared" si="6"/>
        <v>14.792928211013248</v>
      </c>
      <c r="S28" s="416"/>
    </row>
    <row r="29" spans="1:19" s="71" customFormat="1" ht="15">
      <c r="A29" s="346">
        <v>17</v>
      </c>
      <c r="B29" s="347" t="s">
        <v>902</v>
      </c>
      <c r="C29" s="374">
        <v>255.91870653541616</v>
      </c>
      <c r="D29" s="374">
        <v>191.72082845100778</v>
      </c>
      <c r="E29" s="374">
        <f t="shared" si="0"/>
        <v>447.63953498642394</v>
      </c>
      <c r="F29" s="374">
        <v>44.491174077354934</v>
      </c>
      <c r="G29" s="374">
        <v>52.245881101590484</v>
      </c>
      <c r="H29" s="374">
        <f t="shared" si="1"/>
        <v>96.73705517894541</v>
      </c>
      <c r="I29" s="374">
        <v>190.13234266378385</v>
      </c>
      <c r="J29" s="374">
        <v>119.69293509850287</v>
      </c>
      <c r="K29" s="374">
        <f t="shared" si="2"/>
        <v>309.8252777622867</v>
      </c>
      <c r="L29" s="374">
        <v>226.69251960294122</v>
      </c>
      <c r="M29" s="374">
        <v>143.55625178235294</v>
      </c>
      <c r="N29" s="374">
        <f t="shared" si="3"/>
        <v>370.24877138529416</v>
      </c>
      <c r="O29" s="374">
        <f t="shared" si="4"/>
        <v>7.930997138197569</v>
      </c>
      <c r="P29" s="374">
        <f t="shared" si="5"/>
        <v>28.38256441774041</v>
      </c>
      <c r="Q29" s="374">
        <f t="shared" si="6"/>
        <v>36.31356155593798</v>
      </c>
      <c r="S29" s="416"/>
    </row>
    <row r="30" spans="1:20" s="71" customFormat="1" ht="15">
      <c r="A30" s="348">
        <v>18</v>
      </c>
      <c r="B30" s="349" t="s">
        <v>903</v>
      </c>
      <c r="C30" s="374">
        <v>435.36428049259405</v>
      </c>
      <c r="D30" s="374">
        <v>269.98729464862845</v>
      </c>
      <c r="E30" s="374">
        <f t="shared" si="0"/>
        <v>705.3515751412225</v>
      </c>
      <c r="F30" s="374">
        <v>17.277624605358135</v>
      </c>
      <c r="G30" s="374">
        <v>12.464186985140866</v>
      </c>
      <c r="H30" s="374">
        <f t="shared" si="1"/>
        <v>29.741811590499</v>
      </c>
      <c r="I30" s="374">
        <v>396.79146609295856</v>
      </c>
      <c r="J30" s="374">
        <v>262.2531076634876</v>
      </c>
      <c r="K30" s="374">
        <f t="shared" si="2"/>
        <v>659.0445737564462</v>
      </c>
      <c r="L30" s="374">
        <v>408.1724744029412</v>
      </c>
      <c r="M30" s="374">
        <v>271.271230082353</v>
      </c>
      <c r="N30" s="374">
        <f t="shared" si="3"/>
        <v>679.4437044852941</v>
      </c>
      <c r="O30" s="374">
        <f t="shared" si="4"/>
        <v>5.896616295375509</v>
      </c>
      <c r="P30" s="374">
        <f t="shared" si="5"/>
        <v>3.4460645662754814</v>
      </c>
      <c r="Q30" s="374">
        <f t="shared" si="6"/>
        <v>9.34268086165099</v>
      </c>
      <c r="S30" s="416"/>
      <c r="T30" s="416"/>
    </row>
    <row r="31" spans="1:19" s="71" customFormat="1" ht="15">
      <c r="A31" s="346">
        <v>19</v>
      </c>
      <c r="B31" s="347" t="s">
        <v>904</v>
      </c>
      <c r="C31" s="374">
        <v>255.34906453452516</v>
      </c>
      <c r="D31" s="374">
        <v>158.6065714353344</v>
      </c>
      <c r="E31" s="374">
        <f t="shared" si="0"/>
        <v>413.95563596985954</v>
      </c>
      <c r="F31" s="374">
        <v>47.14196983468775</v>
      </c>
      <c r="G31" s="374">
        <v>22.397972257661234</v>
      </c>
      <c r="H31" s="374">
        <f t="shared" si="1"/>
        <v>69.53994209234898</v>
      </c>
      <c r="I31" s="374">
        <v>186.91190490556002</v>
      </c>
      <c r="J31" s="374">
        <v>131.26309611494457</v>
      </c>
      <c r="K31" s="374">
        <f t="shared" si="2"/>
        <v>318.1750010205046</v>
      </c>
      <c r="L31" s="374">
        <v>229.36704010294116</v>
      </c>
      <c r="M31" s="374">
        <v>145.26724028235293</v>
      </c>
      <c r="N31" s="374">
        <f t="shared" si="3"/>
        <v>374.6342803852941</v>
      </c>
      <c r="O31" s="374">
        <f t="shared" si="4"/>
        <v>4.686834637306617</v>
      </c>
      <c r="P31" s="374">
        <f t="shared" si="5"/>
        <v>8.393828090252867</v>
      </c>
      <c r="Q31" s="374">
        <f t="shared" si="6"/>
        <v>13.080662727559485</v>
      </c>
      <c r="S31" s="416"/>
    </row>
    <row r="32" spans="1:21" s="71" customFormat="1" ht="15">
      <c r="A32" s="348">
        <v>20</v>
      </c>
      <c r="B32" s="349" t="s">
        <v>905</v>
      </c>
      <c r="C32" s="374">
        <v>441.1073370173425</v>
      </c>
      <c r="D32" s="374">
        <v>293.5934452878947</v>
      </c>
      <c r="E32" s="374">
        <f t="shared" si="0"/>
        <v>734.7007823052372</v>
      </c>
      <c r="F32" s="374">
        <v>18.351778980684962</v>
      </c>
      <c r="G32" s="374">
        <v>13.626594576942562</v>
      </c>
      <c r="H32" s="374">
        <f t="shared" si="1"/>
        <v>31.978373557627524</v>
      </c>
      <c r="I32" s="374">
        <v>440.05555803665754</v>
      </c>
      <c r="J32" s="374">
        <v>293.94685071095216</v>
      </c>
      <c r="K32" s="374">
        <f t="shared" si="2"/>
        <v>734.0024087476097</v>
      </c>
      <c r="L32" s="374">
        <v>456.15</v>
      </c>
      <c r="M32" s="374">
        <v>306.163</v>
      </c>
      <c r="N32" s="374">
        <f t="shared" si="3"/>
        <v>762.313</v>
      </c>
      <c r="O32" s="374">
        <f t="shared" si="4"/>
        <v>2.257337017342536</v>
      </c>
      <c r="P32" s="374">
        <f t="shared" si="5"/>
        <v>1.4104452878947313</v>
      </c>
      <c r="Q32" s="374">
        <f t="shared" si="6"/>
        <v>3.6677823052372673</v>
      </c>
      <c r="T32" s="416"/>
      <c r="U32" s="416"/>
    </row>
    <row r="33" spans="1:17" s="71" customFormat="1" ht="15">
      <c r="A33" s="346">
        <v>21</v>
      </c>
      <c r="B33" s="347" t="s">
        <v>906</v>
      </c>
      <c r="C33" s="374">
        <v>181.9093339431277</v>
      </c>
      <c r="D33" s="374">
        <v>113.31635640524388</v>
      </c>
      <c r="E33" s="374">
        <f t="shared" si="0"/>
        <v>295.2256903483716</v>
      </c>
      <c r="F33" s="374">
        <v>29.03307302971435</v>
      </c>
      <c r="G33" s="374">
        <v>13.550951230172952</v>
      </c>
      <c r="H33" s="374">
        <f t="shared" si="1"/>
        <v>42.5840242598873</v>
      </c>
      <c r="I33" s="374">
        <f>C33-F33</f>
        <v>152.87626091341335</v>
      </c>
      <c r="J33" s="374">
        <f>D33-G33</f>
        <v>99.76540517507092</v>
      </c>
      <c r="K33" s="374">
        <f t="shared" si="2"/>
        <v>252.64166608848427</v>
      </c>
      <c r="L33" s="374">
        <v>175.17087790294119</v>
      </c>
      <c r="M33" s="374">
        <v>107.52011398235291</v>
      </c>
      <c r="N33" s="374">
        <f t="shared" si="3"/>
        <v>282.6909918852941</v>
      </c>
      <c r="O33" s="374">
        <f t="shared" si="4"/>
        <v>6.73845604018652</v>
      </c>
      <c r="P33" s="374">
        <f t="shared" si="5"/>
        <v>5.79624242289097</v>
      </c>
      <c r="Q33" s="374">
        <f t="shared" si="6"/>
        <v>12.53469846307749</v>
      </c>
    </row>
    <row r="34" spans="1:19" s="71" customFormat="1" ht="15">
      <c r="A34" s="346">
        <v>22</v>
      </c>
      <c r="B34" s="347" t="s">
        <v>907</v>
      </c>
      <c r="C34" s="374">
        <v>259.48275968392494</v>
      </c>
      <c r="D34" s="374">
        <v>179.75208319569253</v>
      </c>
      <c r="E34" s="374">
        <f t="shared" si="0"/>
        <v>439.2348428796175</v>
      </c>
      <c r="F34" s="374">
        <v>60.56015832102735</v>
      </c>
      <c r="G34" s="374">
        <v>34.225744231297995</v>
      </c>
      <c r="H34" s="374">
        <f t="shared" si="1"/>
        <v>94.78590255232535</v>
      </c>
      <c r="I34" s="374">
        <v>194.00832679498743</v>
      </c>
      <c r="J34" s="374">
        <v>130.68982977620874</v>
      </c>
      <c r="K34" s="374">
        <f t="shared" si="2"/>
        <v>324.69815657119614</v>
      </c>
      <c r="L34" s="374">
        <v>245.7409912029412</v>
      </c>
      <c r="M34" s="374">
        <v>156.91331368235294</v>
      </c>
      <c r="N34" s="374">
        <f t="shared" si="3"/>
        <v>402.6543048852941</v>
      </c>
      <c r="O34" s="374">
        <f t="shared" si="4"/>
        <v>8.827493913073596</v>
      </c>
      <c r="P34" s="374">
        <f t="shared" si="5"/>
        <v>8.002260325153799</v>
      </c>
      <c r="Q34" s="374">
        <f t="shared" si="6"/>
        <v>16.829754238227395</v>
      </c>
      <c r="S34" s="416"/>
    </row>
    <row r="35" spans="1:21" s="71" customFormat="1" ht="15">
      <c r="A35" s="346">
        <v>23</v>
      </c>
      <c r="B35" s="347" t="s">
        <v>908</v>
      </c>
      <c r="C35" s="374">
        <v>511.91465279033036</v>
      </c>
      <c r="D35" s="374">
        <v>341.5588866212132</v>
      </c>
      <c r="E35" s="374">
        <f t="shared" si="0"/>
        <v>853.4735394115436</v>
      </c>
      <c r="F35" s="374">
        <v>40.573018645612926</v>
      </c>
      <c r="G35" s="374">
        <v>23.985871021003145</v>
      </c>
      <c r="H35" s="374">
        <f t="shared" si="1"/>
        <v>64.55888966661607</v>
      </c>
      <c r="I35" s="374">
        <v>492.4316341447174</v>
      </c>
      <c r="J35" s="374">
        <v>326.53301560021004</v>
      </c>
      <c r="K35" s="374">
        <f t="shared" si="2"/>
        <v>818.9646497449274</v>
      </c>
      <c r="L35" s="374">
        <v>531.02</v>
      </c>
      <c r="M35" s="374">
        <v>348.15</v>
      </c>
      <c r="N35" s="374">
        <f t="shared" si="3"/>
        <v>879.17</v>
      </c>
      <c r="O35" s="374">
        <f t="shared" si="4"/>
        <v>1.9846527903303013</v>
      </c>
      <c r="P35" s="374">
        <f t="shared" si="5"/>
        <v>2.368886621213221</v>
      </c>
      <c r="Q35" s="374">
        <f t="shared" si="6"/>
        <v>4.353539411543522</v>
      </c>
      <c r="T35" s="416"/>
      <c r="U35" s="416"/>
    </row>
    <row r="36" spans="1:19" s="71" customFormat="1" ht="15">
      <c r="A36" s="346">
        <v>24</v>
      </c>
      <c r="B36" s="347" t="s">
        <v>909</v>
      </c>
      <c r="C36" s="374">
        <v>360.40517572648815</v>
      </c>
      <c r="D36" s="374">
        <v>228.81594039085752</v>
      </c>
      <c r="E36" s="374">
        <f t="shared" si="0"/>
        <v>589.2211161173457</v>
      </c>
      <c r="F36" s="374">
        <v>41.97220093755583</v>
      </c>
      <c r="G36" s="374">
        <v>23.976901441429117</v>
      </c>
      <c r="H36" s="374">
        <f t="shared" si="1"/>
        <v>65.94910237898495</v>
      </c>
      <c r="I36" s="374">
        <v>313.51870022102213</v>
      </c>
      <c r="J36" s="374">
        <f>D36-G36</f>
        <v>204.8390389494284</v>
      </c>
      <c r="K36" s="374">
        <f t="shared" si="2"/>
        <v>518.3577391704505</v>
      </c>
      <c r="L36" s="374">
        <v>341.4235125029412</v>
      </c>
      <c r="M36" s="374">
        <v>224.02440578235297</v>
      </c>
      <c r="N36" s="374">
        <f t="shared" si="3"/>
        <v>565.4479182852942</v>
      </c>
      <c r="O36" s="374">
        <f t="shared" si="4"/>
        <v>14.067388655636762</v>
      </c>
      <c r="P36" s="374">
        <f t="shared" si="5"/>
        <v>4.7915346085045485</v>
      </c>
      <c r="Q36" s="374">
        <f t="shared" si="6"/>
        <v>18.85892326414131</v>
      </c>
      <c r="S36" s="416"/>
    </row>
    <row r="37" spans="1:21" s="71" customFormat="1" ht="15">
      <c r="A37" s="346">
        <v>25</v>
      </c>
      <c r="B37" s="347" t="s">
        <v>910</v>
      </c>
      <c r="C37" s="374">
        <v>603.0629409811155</v>
      </c>
      <c r="D37" s="374">
        <v>401.7326891324259</v>
      </c>
      <c r="E37" s="374">
        <f t="shared" si="0"/>
        <v>1004.7956301135414</v>
      </c>
      <c r="F37" s="374">
        <v>13.012923847863696</v>
      </c>
      <c r="G37" s="374">
        <v>8.931582799782387</v>
      </c>
      <c r="H37" s="374">
        <f t="shared" si="1"/>
        <v>21.944506647646083</v>
      </c>
      <c r="I37" s="374">
        <v>654.9200171332518</v>
      </c>
      <c r="J37" s="374">
        <v>437.18750633264347</v>
      </c>
      <c r="K37" s="374">
        <f t="shared" si="2"/>
        <v>1092.1075234658952</v>
      </c>
      <c r="L37" s="374">
        <v>664.25</v>
      </c>
      <c r="M37" s="374">
        <v>443.145</v>
      </c>
      <c r="N37" s="374">
        <f t="shared" si="3"/>
        <v>1107.395</v>
      </c>
      <c r="O37" s="374">
        <f t="shared" si="4"/>
        <v>3.6829409811155074</v>
      </c>
      <c r="P37" s="374">
        <f t="shared" si="5"/>
        <v>2.9740891324258882</v>
      </c>
      <c r="Q37" s="374">
        <f t="shared" si="6"/>
        <v>6.657030113541396</v>
      </c>
      <c r="T37" s="416"/>
      <c r="U37" s="416"/>
    </row>
    <row r="38" spans="1:21" s="71" customFormat="1" ht="15">
      <c r="A38" s="346">
        <v>26</v>
      </c>
      <c r="B38" s="347" t="s">
        <v>911</v>
      </c>
      <c r="C38" s="374">
        <v>823.0042153974114</v>
      </c>
      <c r="D38" s="374">
        <v>542.3806996246376</v>
      </c>
      <c r="E38" s="374">
        <f t="shared" si="0"/>
        <v>1365.384915022049</v>
      </c>
      <c r="F38" s="374">
        <v>31.892496210377196</v>
      </c>
      <c r="G38" s="374">
        <v>18.380369559379954</v>
      </c>
      <c r="H38" s="374">
        <f t="shared" si="1"/>
        <v>50.272865769757146</v>
      </c>
      <c r="I38" s="374">
        <v>852.4017191870341</v>
      </c>
      <c r="J38" s="374">
        <v>571.2677300652576</v>
      </c>
      <c r="K38" s="374">
        <f t="shared" si="2"/>
        <v>1423.6694492522918</v>
      </c>
      <c r="L38" s="374">
        <v>882.12</v>
      </c>
      <c r="M38" s="374">
        <v>587.54</v>
      </c>
      <c r="N38" s="374">
        <f t="shared" si="3"/>
        <v>1469.6599999999999</v>
      </c>
      <c r="O38" s="374">
        <f t="shared" si="4"/>
        <v>2.1742153974113307</v>
      </c>
      <c r="P38" s="374">
        <f t="shared" si="5"/>
        <v>2.108099624637589</v>
      </c>
      <c r="Q38" s="374">
        <f t="shared" si="6"/>
        <v>4.28231502204892</v>
      </c>
      <c r="S38" s="619"/>
      <c r="T38" s="416"/>
      <c r="U38" s="416"/>
    </row>
    <row r="39" spans="1:21" s="71" customFormat="1" ht="15">
      <c r="A39" s="346">
        <v>27</v>
      </c>
      <c r="B39" s="347" t="s">
        <v>912</v>
      </c>
      <c r="C39" s="374">
        <v>659.2062763781756</v>
      </c>
      <c r="D39" s="374">
        <v>442.1621507769827</v>
      </c>
      <c r="E39" s="374">
        <f t="shared" si="0"/>
        <v>1101.3684271551583</v>
      </c>
      <c r="F39" s="374">
        <v>45.05688780531272</v>
      </c>
      <c r="G39" s="374">
        <v>31.781273653869544</v>
      </c>
      <c r="H39" s="374">
        <f t="shared" si="1"/>
        <v>76.83816145918226</v>
      </c>
      <c r="I39" s="374">
        <v>677.243388572863</v>
      </c>
      <c r="J39" s="374">
        <v>454.2438771231131</v>
      </c>
      <c r="K39" s="374">
        <f t="shared" si="2"/>
        <v>1131.487265695976</v>
      </c>
      <c r="L39" s="374">
        <v>720.8682008029411</v>
      </c>
      <c r="M39" s="374">
        <v>482.65</v>
      </c>
      <c r="N39" s="374">
        <f t="shared" si="3"/>
        <v>1203.518200802941</v>
      </c>
      <c r="O39" s="374">
        <f t="shared" si="4"/>
        <v>1.4320755752345349</v>
      </c>
      <c r="P39" s="374">
        <f t="shared" si="5"/>
        <v>3.375150776982707</v>
      </c>
      <c r="Q39" s="374">
        <f t="shared" si="6"/>
        <v>4.807226352217242</v>
      </c>
      <c r="T39" s="416"/>
      <c r="U39" s="416"/>
    </row>
    <row r="40" spans="1:21" s="71" customFormat="1" ht="15">
      <c r="A40" s="346">
        <v>28</v>
      </c>
      <c r="B40" s="347" t="s">
        <v>913</v>
      </c>
      <c r="C40" s="374">
        <v>708.7598032838968</v>
      </c>
      <c r="D40" s="374">
        <v>465.52607625350254</v>
      </c>
      <c r="E40" s="374">
        <f t="shared" si="0"/>
        <v>1174.2858795373993</v>
      </c>
      <c r="F40" s="374">
        <v>60.07071073615224</v>
      </c>
      <c r="G40" s="374">
        <v>34.26941559671194</v>
      </c>
      <c r="H40" s="374">
        <f t="shared" si="1"/>
        <v>94.34012633286417</v>
      </c>
      <c r="I40" s="374">
        <v>725.5590925477445</v>
      </c>
      <c r="J40" s="374">
        <v>490.6296606567906</v>
      </c>
      <c r="K40" s="374">
        <f t="shared" si="2"/>
        <v>1216.188753204535</v>
      </c>
      <c r="L40" s="374">
        <v>783.12</v>
      </c>
      <c r="M40" s="374">
        <v>521.023</v>
      </c>
      <c r="N40" s="374">
        <f t="shared" si="3"/>
        <v>1304.143</v>
      </c>
      <c r="O40" s="374">
        <f t="shared" si="4"/>
        <v>2.5098032838967583</v>
      </c>
      <c r="P40" s="374">
        <f t="shared" si="5"/>
        <v>3.876076253502447</v>
      </c>
      <c r="Q40" s="374">
        <f t="shared" si="6"/>
        <v>6.385879537399205</v>
      </c>
      <c r="T40" s="416"/>
      <c r="U40" s="416"/>
    </row>
    <row r="41" spans="1:21" s="71" customFormat="1" ht="15">
      <c r="A41" s="346">
        <v>29</v>
      </c>
      <c r="B41" s="347" t="s">
        <v>914</v>
      </c>
      <c r="C41" s="374">
        <v>553.9672444773869</v>
      </c>
      <c r="D41" s="374">
        <v>344.50496683983454</v>
      </c>
      <c r="E41" s="374">
        <f t="shared" si="0"/>
        <v>898.4722113172214</v>
      </c>
      <c r="F41" s="374">
        <v>112.90163005469617</v>
      </c>
      <c r="G41" s="374">
        <v>53.15283143757215</v>
      </c>
      <c r="H41" s="374">
        <f t="shared" si="1"/>
        <v>166.05446149226833</v>
      </c>
      <c r="I41" s="374">
        <v>457.04561442269073</v>
      </c>
      <c r="J41" s="374">
        <v>295.6251354022624</v>
      </c>
      <c r="K41" s="374">
        <f t="shared" si="2"/>
        <v>752.6707498249532</v>
      </c>
      <c r="L41" s="374">
        <v>567.153</v>
      </c>
      <c r="M41" s="374">
        <v>347.1517568823529</v>
      </c>
      <c r="N41" s="374">
        <f t="shared" si="3"/>
        <v>914.3047568823529</v>
      </c>
      <c r="O41" s="374">
        <f t="shared" si="4"/>
        <v>2.794244477386883</v>
      </c>
      <c r="P41" s="374">
        <f t="shared" si="5"/>
        <v>1.6262099574816489</v>
      </c>
      <c r="Q41" s="374">
        <f t="shared" si="6"/>
        <v>4.420454434868532</v>
      </c>
      <c r="T41" s="416"/>
      <c r="U41" s="416"/>
    </row>
    <row r="42" spans="1:21" s="71" customFormat="1" ht="15">
      <c r="A42" s="346">
        <v>30</v>
      </c>
      <c r="B42" s="347" t="s">
        <v>915</v>
      </c>
      <c r="C42" s="374">
        <v>650.0302290265586</v>
      </c>
      <c r="D42" s="374">
        <v>448.72875220922435</v>
      </c>
      <c r="E42" s="374">
        <f t="shared" si="0"/>
        <v>1098.7589812357828</v>
      </c>
      <c r="F42" s="374">
        <v>25.435600250619693</v>
      </c>
      <c r="G42" s="374">
        <v>16.728416455402208</v>
      </c>
      <c r="H42" s="374">
        <f t="shared" si="1"/>
        <v>42.1640167060219</v>
      </c>
      <c r="I42" s="374">
        <v>675.8746287759388</v>
      </c>
      <c r="J42" s="374">
        <v>451.30873575382213</v>
      </c>
      <c r="K42" s="374">
        <f t="shared" si="2"/>
        <v>1127.183364529761</v>
      </c>
      <c r="L42" s="374">
        <v>697.18</v>
      </c>
      <c r="M42" s="374">
        <v>467.65</v>
      </c>
      <c r="N42" s="374">
        <f t="shared" si="3"/>
        <v>1164.83</v>
      </c>
      <c r="O42" s="374">
        <f t="shared" si="4"/>
        <v>4.130229026558595</v>
      </c>
      <c r="P42" s="374">
        <f t="shared" si="5"/>
        <v>0.3871522092243822</v>
      </c>
      <c r="Q42" s="374">
        <f t="shared" si="6"/>
        <v>4.5173812357829775</v>
      </c>
      <c r="T42" s="416"/>
      <c r="U42" s="416"/>
    </row>
    <row r="43" spans="1:20" s="71" customFormat="1" ht="15">
      <c r="A43" s="346">
        <v>31</v>
      </c>
      <c r="B43" s="347" t="s">
        <v>916</v>
      </c>
      <c r="C43" s="374">
        <v>804.2993128727828</v>
      </c>
      <c r="D43" s="374">
        <v>504.75241419740246</v>
      </c>
      <c r="E43" s="374">
        <f t="shared" si="0"/>
        <v>1309.0517270701853</v>
      </c>
      <c r="F43" s="374">
        <v>59.69052315447288</v>
      </c>
      <c r="G43" s="374">
        <v>17.362113355678144</v>
      </c>
      <c r="H43" s="374">
        <f t="shared" si="1"/>
        <v>77.05263651015102</v>
      </c>
      <c r="I43" s="374">
        <f>C43-F43</f>
        <v>744.6087897183099</v>
      </c>
      <c r="J43" s="374">
        <v>496.7886508417243</v>
      </c>
      <c r="K43" s="374">
        <f t="shared" si="2"/>
        <v>1241.3974405600343</v>
      </c>
      <c r="L43" s="374">
        <v>803.1317171029411</v>
      </c>
      <c r="M43" s="374">
        <v>512.48</v>
      </c>
      <c r="N43" s="374">
        <f t="shared" si="3"/>
        <v>1315.6117171029412</v>
      </c>
      <c r="O43" s="374">
        <f t="shared" si="4"/>
        <v>1.1675957698416823</v>
      </c>
      <c r="P43" s="374">
        <f t="shared" si="5"/>
        <v>1.6707641974023772</v>
      </c>
      <c r="Q43" s="374">
        <f t="shared" si="6"/>
        <v>2.8383599672440596</v>
      </c>
      <c r="T43" s="416"/>
    </row>
    <row r="44" spans="1:21" s="71" customFormat="1" ht="15">
      <c r="A44" s="346">
        <v>32</v>
      </c>
      <c r="B44" s="347" t="s">
        <v>917</v>
      </c>
      <c r="C44" s="374">
        <v>481.32349397711323</v>
      </c>
      <c r="D44" s="374">
        <v>325.0156601882228</v>
      </c>
      <c r="E44" s="374">
        <f t="shared" si="0"/>
        <v>806.339154165336</v>
      </c>
      <c r="F44" s="374">
        <v>19.741207162050607</v>
      </c>
      <c r="G44" s="374">
        <v>19.17930950646551</v>
      </c>
      <c r="H44" s="374">
        <f t="shared" si="1"/>
        <v>38.920516668516115</v>
      </c>
      <c r="I44" s="374">
        <v>496.9822868150626</v>
      </c>
      <c r="J44" s="374">
        <v>332.3310506817573</v>
      </c>
      <c r="K44" s="374">
        <f t="shared" si="2"/>
        <v>829.3133374968199</v>
      </c>
      <c r="L44" s="374">
        <v>513.36</v>
      </c>
      <c r="M44" s="374">
        <v>348.0225</v>
      </c>
      <c r="N44" s="374">
        <f t="shared" si="3"/>
        <v>861.3824999999999</v>
      </c>
      <c r="O44" s="374">
        <f t="shared" si="4"/>
        <v>3.363493977113194</v>
      </c>
      <c r="P44" s="374">
        <f t="shared" si="5"/>
        <v>3.4878601882228395</v>
      </c>
      <c r="Q44" s="374">
        <f t="shared" si="6"/>
        <v>6.8513541653360335</v>
      </c>
      <c r="T44" s="416"/>
      <c r="U44" s="416"/>
    </row>
    <row r="45" spans="1:21" s="71" customFormat="1" ht="15">
      <c r="A45" s="346">
        <v>33</v>
      </c>
      <c r="B45" s="347" t="s">
        <v>918</v>
      </c>
      <c r="C45" s="374">
        <v>588.6</v>
      </c>
      <c r="D45" s="374">
        <v>387.2376638048354</v>
      </c>
      <c r="E45" s="374">
        <f t="shared" si="0"/>
        <v>975.8376638048354</v>
      </c>
      <c r="F45" s="374">
        <v>40.98941035530435</v>
      </c>
      <c r="G45" s="374">
        <v>23.13813217575436</v>
      </c>
      <c r="H45" s="374">
        <f t="shared" si="1"/>
        <v>64.12754253105871</v>
      </c>
      <c r="I45" s="374">
        <v>609.7105896446957</v>
      </c>
      <c r="J45" s="374">
        <v>404.38253162908103</v>
      </c>
      <c r="K45" s="374">
        <f t="shared" si="2"/>
        <v>1014.0931212737767</v>
      </c>
      <c r="L45" s="374">
        <v>647.514</v>
      </c>
      <c r="M45" s="374">
        <v>424.15</v>
      </c>
      <c r="N45" s="374">
        <f t="shared" si="3"/>
        <v>1071.664</v>
      </c>
      <c r="O45" s="374">
        <f t="shared" si="4"/>
        <v>3.1860000000000355</v>
      </c>
      <c r="P45" s="374">
        <f t="shared" si="5"/>
        <v>3.3706638048354307</v>
      </c>
      <c r="Q45" s="374">
        <f t="shared" si="6"/>
        <v>6.556663804835466</v>
      </c>
      <c r="T45" s="416"/>
      <c r="U45" s="416"/>
    </row>
    <row r="46" spans="1:21" ht="15">
      <c r="A46" s="346">
        <v>34</v>
      </c>
      <c r="B46" s="347" t="s">
        <v>919</v>
      </c>
      <c r="C46" s="374">
        <v>454.44442664667986</v>
      </c>
      <c r="D46" s="374">
        <v>299.67000762752184</v>
      </c>
      <c r="E46" s="374">
        <f t="shared" si="0"/>
        <v>754.1144342742017</v>
      </c>
      <c r="F46" s="383">
        <v>36.982441628104986</v>
      </c>
      <c r="G46" s="383">
        <v>29.631810419368986</v>
      </c>
      <c r="H46" s="374">
        <f t="shared" si="1"/>
        <v>66.61425204747397</v>
      </c>
      <c r="I46" s="374">
        <v>396.1667952242975</v>
      </c>
      <c r="J46" s="374">
        <f>D46-G46</f>
        <v>270.03819720815284</v>
      </c>
      <c r="K46" s="374">
        <f t="shared" si="2"/>
        <v>666.2049924324504</v>
      </c>
      <c r="L46" s="383">
        <v>428.185</v>
      </c>
      <c r="M46" s="383">
        <v>293.15</v>
      </c>
      <c r="N46" s="374">
        <f t="shared" si="3"/>
        <v>721.335</v>
      </c>
      <c r="O46" s="374">
        <f t="shared" si="4"/>
        <v>4.964236852402507</v>
      </c>
      <c r="P46" s="374">
        <f t="shared" si="5"/>
        <v>6.5200076275218635</v>
      </c>
      <c r="Q46" s="374">
        <f t="shared" si="6"/>
        <v>11.48424447992437</v>
      </c>
      <c r="R46" s="71"/>
      <c r="S46" s="416"/>
      <c r="T46" s="71"/>
      <c r="U46" s="71"/>
    </row>
    <row r="47" spans="1:18" ht="12.75">
      <c r="A47" s="652" t="s">
        <v>19</v>
      </c>
      <c r="B47" s="653"/>
      <c r="C47" s="364">
        <f>SUM(C13:C46)</f>
        <v>15266.811854711488</v>
      </c>
      <c r="D47" s="364">
        <v>10193.670971071984</v>
      </c>
      <c r="E47" s="413">
        <f t="shared" si="0"/>
        <v>25460.482825783474</v>
      </c>
      <c r="F47" s="364">
        <f aca="true" t="shared" si="7" ref="F47:Q47">SUM(F13:F46)</f>
        <v>1660.0586536573078</v>
      </c>
      <c r="G47" s="364">
        <f t="shared" si="7"/>
        <v>1112.992364386754</v>
      </c>
      <c r="H47" s="364">
        <f t="shared" si="7"/>
        <v>2773.0510180440615</v>
      </c>
      <c r="I47" s="364">
        <f t="shared" si="7"/>
        <v>13606.753201054178</v>
      </c>
      <c r="J47" s="364">
        <f t="shared" si="7"/>
        <v>9080.678606685231</v>
      </c>
      <c r="K47" s="364">
        <f t="shared" si="7"/>
        <v>22687.431807739416</v>
      </c>
      <c r="L47" s="364">
        <v>14876.213378652941</v>
      </c>
      <c r="M47" s="364">
        <v>9905.580015670585</v>
      </c>
      <c r="N47" s="374">
        <f t="shared" si="3"/>
        <v>24781.793394323526</v>
      </c>
      <c r="O47" s="364">
        <f t="shared" si="7"/>
        <v>390.59847605854816</v>
      </c>
      <c r="P47" s="364">
        <f t="shared" si="7"/>
        <v>288.09095540139793</v>
      </c>
      <c r="Q47" s="364">
        <f t="shared" si="7"/>
        <v>678.6894314599463</v>
      </c>
      <c r="R47" s="71"/>
    </row>
    <row r="48" spans="1:17" ht="12.75">
      <c r="A48" s="12"/>
      <c r="B48" s="31"/>
      <c r="C48" s="31"/>
      <c r="D48" s="31"/>
      <c r="E48" s="22"/>
      <c r="F48" s="22"/>
      <c r="G48" s="417"/>
      <c r="H48" s="22"/>
      <c r="I48" s="22"/>
      <c r="J48" s="417"/>
      <c r="K48" s="367"/>
      <c r="L48" s="22"/>
      <c r="M48" s="22"/>
      <c r="N48" s="22"/>
      <c r="O48" s="417"/>
      <c r="P48" s="417"/>
      <c r="Q48" s="417"/>
    </row>
    <row r="49" spans="1:17" ht="14.25" customHeight="1">
      <c r="A49" s="803" t="s">
        <v>671</v>
      </c>
      <c r="B49" s="803"/>
      <c r="C49" s="803"/>
      <c r="D49" s="803"/>
      <c r="E49" s="803"/>
      <c r="F49" s="803"/>
      <c r="G49" s="803"/>
      <c r="H49" s="803"/>
      <c r="I49" s="803"/>
      <c r="J49" s="803"/>
      <c r="K49" s="803"/>
      <c r="L49" s="803"/>
      <c r="M49" s="803"/>
      <c r="N49" s="803"/>
      <c r="O49" s="803"/>
      <c r="P49" s="803"/>
      <c r="Q49" s="803"/>
    </row>
    <row r="50" spans="1:17" ht="15.75" customHeight="1">
      <c r="A50" s="35"/>
      <c r="B50" s="42"/>
      <c r="C50" s="42"/>
      <c r="D50" s="42"/>
      <c r="E50" s="42"/>
      <c r="F50" s="415"/>
      <c r="G50" s="42"/>
      <c r="H50" s="42"/>
      <c r="I50" s="42"/>
      <c r="J50" s="415"/>
      <c r="K50" s="415"/>
      <c r="L50" s="42"/>
      <c r="M50" s="42"/>
      <c r="N50" s="415"/>
      <c r="O50" s="415"/>
      <c r="P50" s="415"/>
      <c r="Q50" s="42"/>
    </row>
    <row r="51" spans="1:18" ht="15.75" customHeight="1">
      <c r="A51" s="35"/>
      <c r="B51" s="42"/>
      <c r="C51" s="42"/>
      <c r="D51" s="42"/>
      <c r="E51" s="42"/>
      <c r="F51" s="42"/>
      <c r="G51" s="42"/>
      <c r="H51" s="415"/>
      <c r="I51" s="42"/>
      <c r="J51" s="415"/>
      <c r="K51" s="415"/>
      <c r="L51" s="695" t="s">
        <v>13</v>
      </c>
      <c r="M51" s="695"/>
      <c r="N51" s="695"/>
      <c r="O51" s="695"/>
      <c r="P51" s="695"/>
      <c r="Q51" s="42"/>
      <c r="R51" s="367"/>
    </row>
    <row r="52" spans="1:16" ht="15.75" customHeight="1">
      <c r="A52" s="15" t="s">
        <v>12</v>
      </c>
      <c r="B52" s="15"/>
      <c r="C52" s="15"/>
      <c r="D52" s="15"/>
      <c r="E52" s="15"/>
      <c r="F52" s="15"/>
      <c r="G52" s="15"/>
      <c r="L52" s="695" t="s">
        <v>14</v>
      </c>
      <c r="M52" s="695"/>
      <c r="N52" s="695"/>
      <c r="O52" s="695"/>
      <c r="P52" s="695"/>
    </row>
    <row r="53" spans="2:16" ht="12.75" customHeight="1">
      <c r="B53" s="86"/>
      <c r="C53" s="86"/>
      <c r="D53" s="86"/>
      <c r="E53" s="86"/>
      <c r="F53" s="86"/>
      <c r="G53" s="86"/>
      <c r="L53" s="695" t="s">
        <v>20</v>
      </c>
      <c r="M53" s="695"/>
      <c r="N53" s="695"/>
      <c r="O53" s="695"/>
      <c r="P53" s="695"/>
    </row>
    <row r="54" spans="2:16" ht="12.75" customHeight="1">
      <c r="B54" s="86"/>
      <c r="C54" s="86"/>
      <c r="D54" s="86"/>
      <c r="E54" s="86"/>
      <c r="F54" s="86"/>
      <c r="G54" s="86"/>
      <c r="L54" s="668" t="s">
        <v>85</v>
      </c>
      <c r="M54" s="668"/>
      <c r="N54" s="668"/>
      <c r="O54" s="668"/>
      <c r="P54" s="668"/>
    </row>
  </sheetData>
  <sheetProtection/>
  <mergeCells count="20">
    <mergeCell ref="A49:Q49"/>
    <mergeCell ref="P1:Q1"/>
    <mergeCell ref="A2:Q2"/>
    <mergeCell ref="A3:Q3"/>
    <mergeCell ref="N9:Q9"/>
    <mergeCell ref="D6:O6"/>
    <mergeCell ref="A10:A11"/>
    <mergeCell ref="B10:B11"/>
    <mergeCell ref="C10:E10"/>
    <mergeCell ref="F10:H10"/>
    <mergeCell ref="L51:P51"/>
    <mergeCell ref="L52:P52"/>
    <mergeCell ref="L53:P53"/>
    <mergeCell ref="L54:P54"/>
    <mergeCell ref="A47:B47"/>
    <mergeCell ref="R1:R10"/>
    <mergeCell ref="I10:K10"/>
    <mergeCell ref="L10:N10"/>
    <mergeCell ref="O10:Q10"/>
    <mergeCell ref="A8:B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6" r:id="rId1"/>
</worksheet>
</file>

<file path=xl/worksheets/sheet27.xml><?xml version="1.0" encoding="utf-8"?>
<worksheet xmlns="http://schemas.openxmlformats.org/spreadsheetml/2006/main" xmlns:r="http://schemas.openxmlformats.org/officeDocument/2006/relationships">
  <sheetPr>
    <pageSetUpPr fitToPage="1"/>
  </sheetPr>
  <dimension ref="A1:V56"/>
  <sheetViews>
    <sheetView zoomScaleSheetLayoutView="77" zoomScalePageLayoutView="0" workbookViewId="0" topLeftCell="A8">
      <pane xSplit="2" ySplit="6" topLeftCell="C14" activePane="bottomRight" state="frozen"/>
      <selection pane="topLeft" activeCell="A8" sqref="A8"/>
      <selection pane="topRight" activeCell="C8" sqref="C8"/>
      <selection pane="bottomLeft" activeCell="A14" sqref="A14"/>
      <selection pane="bottomRight" activeCell="F12" sqref="F12"/>
    </sheetView>
  </sheetViews>
  <sheetFormatPr defaultColWidth="9.140625" defaultRowHeight="12.75"/>
  <cols>
    <col min="2" max="2" width="30.8515625" style="0" customWidth="1"/>
    <col min="3" max="3" width="14.7109375" style="0" customWidth="1"/>
    <col min="4" max="4" width="11.28125" style="0" customWidth="1"/>
    <col min="5" max="5" width="12.421875" style="0" customWidth="1"/>
    <col min="6" max="6" width="12.00390625" style="0" customWidth="1"/>
    <col min="7" max="7" width="13.140625" style="0" customWidth="1"/>
    <col min="17" max="17" width="14.28125" style="0" customWidth="1"/>
    <col min="18" max="19" width="12.57421875" style="0" bestFit="1" customWidth="1"/>
    <col min="20" max="20" width="10.421875" style="0" customWidth="1"/>
    <col min="21" max="21" width="11.140625" style="0" customWidth="1"/>
    <col min="22" max="22" width="11.8515625" style="0" customWidth="1"/>
  </cols>
  <sheetData>
    <row r="1" spans="17:22" ht="15">
      <c r="Q1" s="809" t="s">
        <v>66</v>
      </c>
      <c r="R1" s="809"/>
      <c r="S1" s="809"/>
      <c r="T1" s="809"/>
      <c r="U1" s="809"/>
      <c r="V1" s="809"/>
    </row>
    <row r="3" spans="1:17" ht="15">
      <c r="A3" s="749" t="s">
        <v>0</v>
      </c>
      <c r="B3" s="749"/>
      <c r="C3" s="749"/>
      <c r="D3" s="749"/>
      <c r="E3" s="749"/>
      <c r="F3" s="749"/>
      <c r="G3" s="749"/>
      <c r="H3" s="749"/>
      <c r="I3" s="749"/>
      <c r="J3" s="749"/>
      <c r="K3" s="749"/>
      <c r="L3" s="749"/>
      <c r="M3" s="749"/>
      <c r="N3" s="749"/>
      <c r="O3" s="749"/>
      <c r="P3" s="749"/>
      <c r="Q3" s="749"/>
    </row>
    <row r="4" spans="1:17" ht="20.25">
      <c r="A4" s="736" t="s">
        <v>704</v>
      </c>
      <c r="B4" s="736"/>
      <c r="C4" s="736"/>
      <c r="D4" s="736"/>
      <c r="E4" s="736"/>
      <c r="F4" s="736"/>
      <c r="G4" s="736"/>
      <c r="H4" s="736"/>
      <c r="I4" s="736"/>
      <c r="J4" s="736"/>
      <c r="K4" s="736"/>
      <c r="L4" s="736"/>
      <c r="M4" s="736"/>
      <c r="N4" s="736"/>
      <c r="O4" s="736"/>
      <c r="P4" s="736"/>
      <c r="Q4" s="44"/>
    </row>
    <row r="5" spans="1:17" ht="15.75">
      <c r="A5" s="812" t="s">
        <v>435</v>
      </c>
      <c r="B5" s="812"/>
      <c r="C5" s="812"/>
      <c r="D5" s="812"/>
      <c r="E5" s="812"/>
      <c r="F5" s="812"/>
      <c r="G5" s="812"/>
      <c r="H5" s="812"/>
      <c r="I5" s="812"/>
      <c r="J5" s="812"/>
      <c r="K5" s="812"/>
      <c r="L5" s="812"/>
      <c r="M5" s="812"/>
      <c r="N5" s="812"/>
      <c r="O5" s="812"/>
      <c r="P5" s="812"/>
      <c r="Q5" s="812"/>
    </row>
    <row r="6" spans="1:21" ht="12.75">
      <c r="A6" s="36"/>
      <c r="B6" s="36"/>
      <c r="C6" s="155"/>
      <c r="D6" s="36"/>
      <c r="E6" s="36"/>
      <c r="F6" s="36"/>
      <c r="G6" s="36"/>
      <c r="H6" s="36"/>
      <c r="I6" s="36"/>
      <c r="J6" s="36"/>
      <c r="K6" s="36"/>
      <c r="L6" s="36"/>
      <c r="M6" s="36"/>
      <c r="N6" s="36"/>
      <c r="O6" s="36"/>
      <c r="P6" s="36"/>
      <c r="Q6" s="36"/>
      <c r="U6" s="36"/>
    </row>
    <row r="8" spans="1:19" ht="15.75">
      <c r="A8" s="666" t="s">
        <v>850</v>
      </c>
      <c r="B8" s="666"/>
      <c r="C8" s="666"/>
      <c r="D8" s="666"/>
      <c r="E8" s="666"/>
      <c r="F8" s="666"/>
      <c r="G8" s="666"/>
      <c r="H8" s="666"/>
      <c r="I8" s="666"/>
      <c r="J8" s="666"/>
      <c r="K8" s="666"/>
      <c r="L8" s="666"/>
      <c r="M8" s="666"/>
      <c r="N8" s="666"/>
      <c r="O8" s="666"/>
      <c r="P8" s="666"/>
      <c r="Q8" s="666"/>
      <c r="R8" s="666"/>
      <c r="S8" s="666"/>
    </row>
    <row r="9" spans="1:22" ht="15.75">
      <c r="A9" s="47"/>
      <c r="B9" s="40"/>
      <c r="C9" s="40"/>
      <c r="D9" s="40"/>
      <c r="E9" s="40"/>
      <c r="F9" s="40"/>
      <c r="G9" s="40"/>
      <c r="H9" s="40"/>
      <c r="I9" s="40"/>
      <c r="J9" s="40"/>
      <c r="K9" s="40"/>
      <c r="L9" s="40"/>
      <c r="M9" s="40"/>
      <c r="N9" s="40"/>
      <c r="O9" s="40"/>
      <c r="Q9" s="36"/>
      <c r="R9" s="36"/>
      <c r="S9" s="36"/>
      <c r="U9" s="808" t="s">
        <v>224</v>
      </c>
      <c r="V9" s="808"/>
    </row>
    <row r="10" spans="1:22" ht="12.75">
      <c r="A10" s="667" t="s">
        <v>1137</v>
      </c>
      <c r="B10" s="667"/>
      <c r="P10" s="754" t="s">
        <v>782</v>
      </c>
      <c r="Q10" s="754"/>
      <c r="R10" s="754"/>
      <c r="S10" s="754"/>
      <c r="T10" s="754"/>
      <c r="U10" s="754"/>
      <c r="V10" s="754"/>
    </row>
    <row r="11" spans="1:22" ht="28.5" customHeight="1">
      <c r="A11" s="810" t="s">
        <v>26</v>
      </c>
      <c r="B11" s="743" t="s">
        <v>203</v>
      </c>
      <c r="C11" s="743" t="s">
        <v>370</v>
      </c>
      <c r="D11" s="743" t="s">
        <v>475</v>
      </c>
      <c r="E11" s="669" t="s">
        <v>763</v>
      </c>
      <c r="F11" s="669"/>
      <c r="G11" s="669"/>
      <c r="H11" s="645" t="s">
        <v>793</v>
      </c>
      <c r="I11" s="646"/>
      <c r="J11" s="647"/>
      <c r="K11" s="706" t="s">
        <v>372</v>
      </c>
      <c r="L11" s="707"/>
      <c r="M11" s="804"/>
      <c r="N11" s="813" t="s">
        <v>157</v>
      </c>
      <c r="O11" s="814"/>
      <c r="P11" s="815"/>
      <c r="Q11" s="662" t="s">
        <v>794</v>
      </c>
      <c r="R11" s="662"/>
      <c r="S11" s="662"/>
      <c r="T11" s="743" t="s">
        <v>246</v>
      </c>
      <c r="U11" s="743" t="s">
        <v>424</v>
      </c>
      <c r="V11" s="743" t="s">
        <v>373</v>
      </c>
    </row>
    <row r="12" spans="1:22" ht="65.25" customHeight="1">
      <c r="A12" s="811"/>
      <c r="B12" s="744"/>
      <c r="C12" s="744"/>
      <c r="D12" s="744"/>
      <c r="E12" s="5" t="s">
        <v>178</v>
      </c>
      <c r="F12" s="5" t="s">
        <v>204</v>
      </c>
      <c r="G12" s="5" t="s">
        <v>19</v>
      </c>
      <c r="H12" s="5" t="s">
        <v>178</v>
      </c>
      <c r="I12" s="5" t="s">
        <v>204</v>
      </c>
      <c r="J12" s="5" t="s">
        <v>19</v>
      </c>
      <c r="K12" s="5" t="s">
        <v>178</v>
      </c>
      <c r="L12" s="5" t="s">
        <v>204</v>
      </c>
      <c r="M12" s="5" t="s">
        <v>19</v>
      </c>
      <c r="N12" s="5" t="s">
        <v>178</v>
      </c>
      <c r="O12" s="5" t="s">
        <v>204</v>
      </c>
      <c r="P12" s="5" t="s">
        <v>19</v>
      </c>
      <c r="Q12" s="5" t="s">
        <v>234</v>
      </c>
      <c r="R12" s="5" t="s">
        <v>216</v>
      </c>
      <c r="S12" s="5" t="s">
        <v>217</v>
      </c>
      <c r="T12" s="744"/>
      <c r="U12" s="744"/>
      <c r="V12" s="744"/>
    </row>
    <row r="13" spans="1:22" ht="12.75">
      <c r="A13" s="154">
        <v>1</v>
      </c>
      <c r="B13" s="107">
        <v>2</v>
      </c>
      <c r="C13" s="8">
        <v>3</v>
      </c>
      <c r="D13" s="107">
        <v>4</v>
      </c>
      <c r="E13" s="107">
        <v>5</v>
      </c>
      <c r="F13" s="8">
        <v>6</v>
      </c>
      <c r="G13" s="107">
        <v>7</v>
      </c>
      <c r="H13" s="107">
        <v>8</v>
      </c>
      <c r="I13" s="8">
        <v>9</v>
      </c>
      <c r="J13" s="107">
        <v>10</v>
      </c>
      <c r="K13" s="107">
        <v>11</v>
      </c>
      <c r="L13" s="8">
        <v>12</v>
      </c>
      <c r="M13" s="107">
        <v>13</v>
      </c>
      <c r="N13" s="107">
        <v>14</v>
      </c>
      <c r="O13" s="8">
        <v>15</v>
      </c>
      <c r="P13" s="107">
        <v>16</v>
      </c>
      <c r="Q13" s="107">
        <v>17</v>
      </c>
      <c r="R13" s="8">
        <v>18</v>
      </c>
      <c r="S13" s="107">
        <v>19</v>
      </c>
      <c r="T13" s="107">
        <v>20</v>
      </c>
      <c r="U13" s="8">
        <v>21</v>
      </c>
      <c r="V13" s="107">
        <v>22</v>
      </c>
    </row>
    <row r="14" spans="1:22" ht="15">
      <c r="A14" s="346">
        <v>1</v>
      </c>
      <c r="B14" s="347" t="s">
        <v>886</v>
      </c>
      <c r="C14" s="8">
        <v>488</v>
      </c>
      <c r="D14" s="107">
        <v>598</v>
      </c>
      <c r="E14" s="374">
        <f>H14+K14</f>
        <v>35.20761767341177</v>
      </c>
      <c r="F14" s="427">
        <f>I14+L14</f>
        <v>113.112538196</v>
      </c>
      <c r="G14" s="374">
        <v>126.91</v>
      </c>
      <c r="H14" s="374">
        <v>7.114710144</v>
      </c>
      <c r="I14" s="427">
        <v>14.910831295999998</v>
      </c>
      <c r="J14" s="374">
        <f>SUM(H14:I14)</f>
        <v>22.025541439999998</v>
      </c>
      <c r="K14" s="374">
        <v>28.092907529411768</v>
      </c>
      <c r="L14" s="427">
        <v>98.2017069</v>
      </c>
      <c r="M14" s="374">
        <v>126.29461442941178</v>
      </c>
      <c r="N14" s="374">
        <f>H14+K14</f>
        <v>35.20761767341177</v>
      </c>
      <c r="O14" s="427">
        <v>103.38</v>
      </c>
      <c r="P14" s="374">
        <f>SUM(N14:O14)</f>
        <v>138.58761767341176</v>
      </c>
      <c r="Q14" s="374">
        <f aca="true" t="shared" si="0" ref="Q14:S15">H14+K14-N14</f>
        <v>0</v>
      </c>
      <c r="R14" s="374">
        <f t="shared" si="0"/>
        <v>9.732538196000007</v>
      </c>
      <c r="S14" s="374">
        <f t="shared" si="0"/>
        <v>9.732538196000036</v>
      </c>
      <c r="T14" s="563" t="s">
        <v>1139</v>
      </c>
      <c r="U14" s="107">
        <v>598</v>
      </c>
      <c r="V14" s="107">
        <v>598</v>
      </c>
    </row>
    <row r="15" spans="1:22" ht="15">
      <c r="A15" s="346">
        <v>2</v>
      </c>
      <c r="B15" s="347" t="s">
        <v>887</v>
      </c>
      <c r="C15" s="8">
        <v>732</v>
      </c>
      <c r="D15" s="107">
        <v>898</v>
      </c>
      <c r="E15" s="374">
        <f aca="true" t="shared" si="1" ref="E15:E47">H15+K15</f>
        <v>44.43936954541177</v>
      </c>
      <c r="F15" s="427">
        <f aca="true" t="shared" si="2" ref="F15:F47">I15+L15</f>
        <v>167.512286544</v>
      </c>
      <c r="G15" s="374">
        <v>190.44</v>
      </c>
      <c r="H15" s="374">
        <v>2.3660652160000026</v>
      </c>
      <c r="I15" s="427">
        <v>20.13334694399998</v>
      </c>
      <c r="J15" s="374">
        <f aca="true" t="shared" si="3" ref="J15:J47">SUM(H15:I15)</f>
        <v>22.499412159999984</v>
      </c>
      <c r="K15" s="374">
        <v>42.07330432941177</v>
      </c>
      <c r="L15" s="427">
        <v>147.37893960000002</v>
      </c>
      <c r="M15" s="374">
        <v>189.4522439294118</v>
      </c>
      <c r="N15" s="374">
        <f aca="true" t="shared" si="4" ref="N15:N47">H15+K15</f>
        <v>44.43936954541177</v>
      </c>
      <c r="O15" s="427">
        <v>158.79</v>
      </c>
      <c r="P15" s="374">
        <f aca="true" t="shared" si="5" ref="P15:P47">SUM(N15:O15)</f>
        <v>203.22936954541177</v>
      </c>
      <c r="Q15" s="374">
        <f t="shared" si="0"/>
        <v>0</v>
      </c>
      <c r="R15" s="374">
        <f t="shared" si="0"/>
        <v>8.722286544000013</v>
      </c>
      <c r="S15" s="374">
        <f t="shared" si="0"/>
        <v>8.722286544000013</v>
      </c>
      <c r="T15" s="563" t="s">
        <v>1139</v>
      </c>
      <c r="U15" s="107">
        <v>898</v>
      </c>
      <c r="V15" s="107">
        <v>898</v>
      </c>
    </row>
    <row r="16" spans="1:22" ht="15">
      <c r="A16" s="346">
        <v>3</v>
      </c>
      <c r="B16" s="347" t="s">
        <v>888</v>
      </c>
      <c r="C16" s="8">
        <v>1829</v>
      </c>
      <c r="D16" s="107">
        <v>1817</v>
      </c>
      <c r="E16" s="374">
        <f t="shared" si="1"/>
        <v>105.17700468141177</v>
      </c>
      <c r="F16" s="427">
        <f t="shared" si="2"/>
        <v>410.60111636000005</v>
      </c>
      <c r="G16" s="374">
        <f aca="true" t="shared" si="6" ref="G16:G47">SUM(E16:F16)</f>
        <v>515.7781210414119</v>
      </c>
      <c r="H16" s="374">
        <v>0.0981635520000026</v>
      </c>
      <c r="I16" s="427">
        <v>34.33002456000003</v>
      </c>
      <c r="J16" s="374">
        <f t="shared" si="3"/>
        <v>34.42818811200003</v>
      </c>
      <c r="K16" s="374">
        <v>105.07884112941177</v>
      </c>
      <c r="L16" s="427">
        <v>376.2710918</v>
      </c>
      <c r="M16" s="374">
        <f aca="true" t="shared" si="7" ref="M16:M47">SUM(K16:L16)</f>
        <v>481.3499329294118</v>
      </c>
      <c r="N16" s="374">
        <f t="shared" si="4"/>
        <v>105.17700468141177</v>
      </c>
      <c r="O16" s="427">
        <v>368.05302941176467</v>
      </c>
      <c r="P16" s="374">
        <f t="shared" si="5"/>
        <v>473.2300340931764</v>
      </c>
      <c r="Q16" s="374">
        <f aca="true" t="shared" si="8" ref="Q16:Q47">H16+K16-N16</f>
        <v>0</v>
      </c>
      <c r="R16" s="427">
        <f aca="true" t="shared" si="9" ref="R16:R46">I16+L16-O16</f>
        <v>42.54808694823538</v>
      </c>
      <c r="S16" s="374">
        <f aca="true" t="shared" si="10" ref="S16:S47">SUM(Q16:R16)</f>
        <v>42.54808694823538</v>
      </c>
      <c r="T16" s="563" t="s">
        <v>1139</v>
      </c>
      <c r="U16" s="107">
        <v>1817</v>
      </c>
      <c r="V16" s="107">
        <v>1817</v>
      </c>
    </row>
    <row r="17" spans="1:22" ht="15">
      <c r="A17" s="346">
        <v>4</v>
      </c>
      <c r="B17" s="347" t="s">
        <v>889</v>
      </c>
      <c r="C17" s="8">
        <v>1560</v>
      </c>
      <c r="D17" s="107">
        <v>1523</v>
      </c>
      <c r="E17" s="374">
        <f t="shared" si="1"/>
        <v>96.10621242541178</v>
      </c>
      <c r="F17" s="427">
        <f t="shared" si="2"/>
        <v>354.19353742489176</v>
      </c>
      <c r="G17" s="374">
        <f t="shared" si="6"/>
        <v>450.29974985030356</v>
      </c>
      <c r="H17" s="374">
        <v>6.477224896000024</v>
      </c>
      <c r="I17" s="427">
        <v>33.81946572489176</v>
      </c>
      <c r="J17" s="374">
        <f t="shared" si="3"/>
        <v>40.29669062089178</v>
      </c>
      <c r="K17" s="374">
        <v>89.62898752941176</v>
      </c>
      <c r="L17" s="427">
        <v>320.3740717</v>
      </c>
      <c r="M17" s="374">
        <f t="shared" si="7"/>
        <v>410.00305922941175</v>
      </c>
      <c r="N17" s="374">
        <f t="shared" si="4"/>
        <v>96.10621242541178</v>
      </c>
      <c r="O17" s="427">
        <v>310.5650294117647</v>
      </c>
      <c r="P17" s="374">
        <f t="shared" si="5"/>
        <v>406.6712418371765</v>
      </c>
      <c r="Q17" s="374">
        <f t="shared" si="8"/>
        <v>0</v>
      </c>
      <c r="R17" s="427">
        <f t="shared" si="9"/>
        <v>43.62850801312703</v>
      </c>
      <c r="S17" s="374">
        <f t="shared" si="10"/>
        <v>43.62850801312703</v>
      </c>
      <c r="T17" s="563" t="s">
        <v>1139</v>
      </c>
      <c r="U17" s="107">
        <v>1523</v>
      </c>
      <c r="V17" s="107">
        <v>1523</v>
      </c>
    </row>
    <row r="18" spans="1:22" ht="15">
      <c r="A18" s="346">
        <v>5</v>
      </c>
      <c r="B18" s="347" t="s">
        <v>890</v>
      </c>
      <c r="C18" s="8">
        <v>1167</v>
      </c>
      <c r="D18" s="107">
        <v>1362</v>
      </c>
      <c r="E18" s="374">
        <f t="shared" si="1"/>
        <v>70.50481597741177</v>
      </c>
      <c r="F18" s="427">
        <f t="shared" si="2"/>
        <v>276.50722499200003</v>
      </c>
      <c r="G18" s="374">
        <f t="shared" si="6"/>
        <v>347.0120409694118</v>
      </c>
      <c r="H18" s="374">
        <v>3.447547647999997</v>
      </c>
      <c r="I18" s="427">
        <v>32.53512259200002</v>
      </c>
      <c r="J18" s="374">
        <f t="shared" si="3"/>
        <v>35.98267024000002</v>
      </c>
      <c r="K18" s="374">
        <v>67.05726832941177</v>
      </c>
      <c r="L18" s="427">
        <v>243.97210239999998</v>
      </c>
      <c r="M18" s="374">
        <f t="shared" si="7"/>
        <v>311.02937072941177</v>
      </c>
      <c r="N18" s="374">
        <f t="shared" si="4"/>
        <v>70.50481597741177</v>
      </c>
      <c r="O18" s="427">
        <v>272.64502941176465</v>
      </c>
      <c r="P18" s="374">
        <f t="shared" si="5"/>
        <v>343.14984538917645</v>
      </c>
      <c r="Q18" s="374">
        <f t="shared" si="8"/>
        <v>0</v>
      </c>
      <c r="R18" s="427">
        <f t="shared" si="9"/>
        <v>3.8621955802353796</v>
      </c>
      <c r="S18" s="374">
        <f t="shared" si="10"/>
        <v>3.8621955802353796</v>
      </c>
      <c r="T18" s="563" t="s">
        <v>1139</v>
      </c>
      <c r="U18" s="107">
        <v>1362</v>
      </c>
      <c r="V18" s="107">
        <v>1362</v>
      </c>
    </row>
    <row r="19" spans="1:22" ht="15">
      <c r="A19" s="346">
        <v>6</v>
      </c>
      <c r="B19" s="347" t="s">
        <v>891</v>
      </c>
      <c r="C19" s="8">
        <v>794</v>
      </c>
      <c r="D19" s="107">
        <v>758</v>
      </c>
      <c r="E19" s="374">
        <f t="shared" si="1"/>
        <v>50.24776458541178</v>
      </c>
      <c r="F19" s="427">
        <f t="shared" si="2"/>
        <v>199.61763845599998</v>
      </c>
      <c r="G19" s="374">
        <f t="shared" si="6"/>
        <v>249.86540304141175</v>
      </c>
      <c r="H19" s="374">
        <v>4.613527456000014</v>
      </c>
      <c r="I19" s="427">
        <v>34.409402656</v>
      </c>
      <c r="J19" s="374">
        <f t="shared" si="3"/>
        <v>39.02293011200001</v>
      </c>
      <c r="K19" s="374">
        <v>45.634237129411765</v>
      </c>
      <c r="L19" s="427">
        <v>165.20823579999998</v>
      </c>
      <c r="M19" s="374">
        <f t="shared" si="7"/>
        <v>210.84247292941174</v>
      </c>
      <c r="N19" s="374">
        <f t="shared" si="4"/>
        <v>50.24776458541178</v>
      </c>
      <c r="O19" s="427">
        <v>154.4970294117647</v>
      </c>
      <c r="P19" s="374">
        <f t="shared" si="5"/>
        <v>204.74479399717646</v>
      </c>
      <c r="Q19" s="374">
        <f t="shared" si="8"/>
        <v>0</v>
      </c>
      <c r="R19" s="427">
        <f t="shared" si="9"/>
        <v>45.120609044235295</v>
      </c>
      <c r="S19" s="374">
        <f t="shared" si="10"/>
        <v>45.120609044235295</v>
      </c>
      <c r="T19" s="563" t="s">
        <v>1139</v>
      </c>
      <c r="U19" s="107">
        <v>758</v>
      </c>
      <c r="V19" s="107">
        <v>758</v>
      </c>
    </row>
    <row r="20" spans="1:22" ht="15">
      <c r="A20" s="346">
        <v>7</v>
      </c>
      <c r="B20" s="347" t="s">
        <v>892</v>
      </c>
      <c r="C20" s="8">
        <v>1333</v>
      </c>
      <c r="D20" s="107">
        <v>1280</v>
      </c>
      <c r="E20" s="374">
        <f t="shared" si="1"/>
        <v>78.49435743341178</v>
      </c>
      <c r="F20" s="427">
        <f t="shared" si="2"/>
        <v>278.30638548800005</v>
      </c>
      <c r="G20" s="374">
        <f t="shared" si="6"/>
        <v>356.8007429214118</v>
      </c>
      <c r="H20" s="374">
        <v>1.902978704000006</v>
      </c>
      <c r="I20" s="427">
        <v>1.8972832880000112</v>
      </c>
      <c r="J20" s="374">
        <f t="shared" si="3"/>
        <v>3.800261992000017</v>
      </c>
      <c r="K20" s="374">
        <v>76.59137872941177</v>
      </c>
      <c r="L20" s="427">
        <v>276.4091022</v>
      </c>
      <c r="M20" s="374">
        <f t="shared" si="7"/>
        <v>353.00048092941176</v>
      </c>
      <c r="N20" s="374">
        <f t="shared" si="4"/>
        <v>78.49435743341178</v>
      </c>
      <c r="O20" s="427">
        <v>261.22802941176474</v>
      </c>
      <c r="P20" s="374">
        <f t="shared" si="5"/>
        <v>339.7223868451765</v>
      </c>
      <c r="Q20" s="374">
        <f t="shared" si="8"/>
        <v>0</v>
      </c>
      <c r="R20" s="427">
        <f t="shared" si="9"/>
        <v>17.07835607623531</v>
      </c>
      <c r="S20" s="374">
        <f t="shared" si="10"/>
        <v>17.07835607623531</v>
      </c>
      <c r="T20" s="563" t="s">
        <v>1139</v>
      </c>
      <c r="U20" s="107">
        <v>1280</v>
      </c>
      <c r="V20" s="107">
        <v>1280</v>
      </c>
    </row>
    <row r="21" spans="1:22" ht="15">
      <c r="A21" s="346">
        <v>8</v>
      </c>
      <c r="B21" s="347" t="s">
        <v>893</v>
      </c>
      <c r="C21" s="8">
        <v>1744</v>
      </c>
      <c r="D21" s="107">
        <v>1679</v>
      </c>
      <c r="E21" s="374">
        <f t="shared" si="1"/>
        <v>102.95498420141175</v>
      </c>
      <c r="F21" s="427">
        <f t="shared" si="2"/>
        <v>403.88508736000006</v>
      </c>
      <c r="G21" s="374">
        <f t="shared" si="6"/>
        <v>506.84007156141183</v>
      </c>
      <c r="H21" s="374">
        <v>2.7580670719999887</v>
      </c>
      <c r="I21" s="427">
        <v>40.82322976000006</v>
      </c>
      <c r="J21" s="374">
        <f t="shared" si="3"/>
        <v>43.58129683200005</v>
      </c>
      <c r="K21" s="374">
        <v>100.19691712941176</v>
      </c>
      <c r="L21" s="427">
        <v>363.0618576</v>
      </c>
      <c r="M21" s="374">
        <f t="shared" si="7"/>
        <v>463.25877472941175</v>
      </c>
      <c r="N21" s="374">
        <f t="shared" si="4"/>
        <v>102.95498420141175</v>
      </c>
      <c r="O21" s="427">
        <v>347.3790294117647</v>
      </c>
      <c r="P21" s="374">
        <f t="shared" si="5"/>
        <v>450.33401361317647</v>
      </c>
      <c r="Q21" s="374">
        <f t="shared" si="8"/>
        <v>0</v>
      </c>
      <c r="R21" s="427">
        <f t="shared" si="9"/>
        <v>56.506057948235366</v>
      </c>
      <c r="S21" s="374">
        <f t="shared" si="10"/>
        <v>56.506057948235366</v>
      </c>
      <c r="T21" s="563" t="s">
        <v>1139</v>
      </c>
      <c r="U21" s="107">
        <v>1679</v>
      </c>
      <c r="V21" s="107">
        <v>1679</v>
      </c>
    </row>
    <row r="22" spans="1:22" ht="15">
      <c r="A22" s="346">
        <v>9</v>
      </c>
      <c r="B22" s="347" t="s">
        <v>894</v>
      </c>
      <c r="C22" s="8">
        <v>1293</v>
      </c>
      <c r="D22" s="107">
        <v>1486</v>
      </c>
      <c r="E22" s="374">
        <f t="shared" si="1"/>
        <v>76.57573712941178</v>
      </c>
      <c r="F22" s="427">
        <f t="shared" si="2"/>
        <v>293.1109967000001</v>
      </c>
      <c r="G22" s="374">
        <f t="shared" si="6"/>
        <v>369.6867338294119</v>
      </c>
      <c r="H22" s="374">
        <v>2.281734400000005</v>
      </c>
      <c r="I22" s="427">
        <v>24.921836800000023</v>
      </c>
      <c r="J22" s="374">
        <f t="shared" si="3"/>
        <v>27.203571200000027</v>
      </c>
      <c r="K22" s="374">
        <v>74.29400272941177</v>
      </c>
      <c r="L22" s="427">
        <v>268.18915990000005</v>
      </c>
      <c r="M22" s="374">
        <f t="shared" si="7"/>
        <v>342.4831626294118</v>
      </c>
      <c r="N22" s="374">
        <f t="shared" si="4"/>
        <v>76.57573712941178</v>
      </c>
      <c r="O22" s="427">
        <v>286.15</v>
      </c>
      <c r="P22" s="374">
        <f t="shared" si="5"/>
        <v>362.72573712941175</v>
      </c>
      <c r="Q22" s="374">
        <f t="shared" si="8"/>
        <v>0</v>
      </c>
      <c r="R22" s="427">
        <f t="shared" si="9"/>
        <v>6.960996700000123</v>
      </c>
      <c r="S22" s="374">
        <f t="shared" si="10"/>
        <v>6.960996700000123</v>
      </c>
      <c r="T22" s="563" t="s">
        <v>1139</v>
      </c>
      <c r="U22" s="107">
        <v>1486</v>
      </c>
      <c r="V22" s="107">
        <v>1486</v>
      </c>
    </row>
    <row r="23" spans="1:22" ht="15">
      <c r="A23" s="346">
        <v>10</v>
      </c>
      <c r="B23" s="347" t="s">
        <v>895</v>
      </c>
      <c r="C23" s="8">
        <v>1871</v>
      </c>
      <c r="D23" s="107">
        <v>1841</v>
      </c>
      <c r="E23" s="374">
        <f t="shared" si="1"/>
        <v>110.38453791341176</v>
      </c>
      <c r="F23" s="427">
        <f t="shared" si="2"/>
        <v>412.5150674147176</v>
      </c>
      <c r="G23" s="374">
        <f t="shared" si="6"/>
        <v>522.8996053281294</v>
      </c>
      <c r="H23" s="374">
        <v>2.893451983999995</v>
      </c>
      <c r="I23" s="427">
        <v>21.837237314717584</v>
      </c>
      <c r="J23" s="374">
        <f t="shared" si="3"/>
        <v>24.73068929871758</v>
      </c>
      <c r="K23" s="374">
        <v>107.49108592941177</v>
      </c>
      <c r="L23" s="427">
        <v>390.6778301</v>
      </c>
      <c r="M23" s="374">
        <f t="shared" si="7"/>
        <v>498.1689160294118</v>
      </c>
      <c r="N23" s="374">
        <f t="shared" si="4"/>
        <v>110.38453791341176</v>
      </c>
      <c r="O23" s="427">
        <v>381.5710294117647</v>
      </c>
      <c r="P23" s="374">
        <f t="shared" si="5"/>
        <v>491.95556732517645</v>
      </c>
      <c r="Q23" s="374">
        <f t="shared" si="8"/>
        <v>0</v>
      </c>
      <c r="R23" s="427">
        <f t="shared" si="9"/>
        <v>30.94403800295288</v>
      </c>
      <c r="S23" s="374">
        <f t="shared" si="10"/>
        <v>30.94403800295288</v>
      </c>
      <c r="T23" s="563" t="s">
        <v>1139</v>
      </c>
      <c r="U23" s="107">
        <v>1841</v>
      </c>
      <c r="V23" s="107">
        <v>1841</v>
      </c>
    </row>
    <row r="24" spans="1:22" ht="15">
      <c r="A24" s="346">
        <v>11</v>
      </c>
      <c r="B24" s="347" t="s">
        <v>896</v>
      </c>
      <c r="C24" s="8">
        <v>1196</v>
      </c>
      <c r="D24" s="107">
        <v>1034</v>
      </c>
      <c r="E24" s="374">
        <f t="shared" si="1"/>
        <v>70.86989357741174</v>
      </c>
      <c r="F24" s="427">
        <f t="shared" si="2"/>
        <v>259.79126632188206</v>
      </c>
      <c r="G24" s="374">
        <f t="shared" si="6"/>
        <v>330.6611598992938</v>
      </c>
      <c r="H24" s="374">
        <v>2.147027647999977</v>
      </c>
      <c r="I24" s="427">
        <v>8.620579721882024</v>
      </c>
      <c r="J24" s="374">
        <f t="shared" si="3"/>
        <v>10.767607369882</v>
      </c>
      <c r="K24" s="374">
        <v>68.72286592941177</v>
      </c>
      <c r="L24" s="427">
        <v>251.1706866</v>
      </c>
      <c r="M24" s="374">
        <f t="shared" si="7"/>
        <v>319.89355252941175</v>
      </c>
      <c r="N24" s="374">
        <f t="shared" si="4"/>
        <v>70.86989357741174</v>
      </c>
      <c r="O24" s="427">
        <v>223.04902941176468</v>
      </c>
      <c r="P24" s="374">
        <f t="shared" si="5"/>
        <v>293.9189229891764</v>
      </c>
      <c r="Q24" s="374">
        <f t="shared" si="8"/>
        <v>0</v>
      </c>
      <c r="R24" s="427">
        <f t="shared" si="9"/>
        <v>36.742236910117384</v>
      </c>
      <c r="S24" s="374">
        <f t="shared" si="10"/>
        <v>36.742236910117384</v>
      </c>
      <c r="T24" s="563" t="s">
        <v>1139</v>
      </c>
      <c r="U24" s="107">
        <v>1034</v>
      </c>
      <c r="V24" s="107">
        <v>1034</v>
      </c>
    </row>
    <row r="25" spans="1:22" ht="15">
      <c r="A25" s="346">
        <v>12</v>
      </c>
      <c r="B25" s="347" t="s">
        <v>897</v>
      </c>
      <c r="C25" s="8">
        <v>1983</v>
      </c>
      <c r="D25" s="107">
        <v>1986</v>
      </c>
      <c r="E25" s="374">
        <f t="shared" si="1"/>
        <v>123.28013772141175</v>
      </c>
      <c r="F25" s="427">
        <f t="shared" si="2"/>
        <v>495.40614891894955</v>
      </c>
      <c r="G25" s="374">
        <f t="shared" si="6"/>
        <v>618.6862866403613</v>
      </c>
      <c r="H25" s="374">
        <v>9.356398991999981</v>
      </c>
      <c r="I25" s="427">
        <v>85.8736219189496</v>
      </c>
      <c r="J25" s="374">
        <f t="shared" si="3"/>
        <v>95.23002091094958</v>
      </c>
      <c r="K25" s="374">
        <v>113.92373872941177</v>
      </c>
      <c r="L25" s="427">
        <v>409.53252699999996</v>
      </c>
      <c r="M25" s="374">
        <f t="shared" si="7"/>
        <v>523.4562657294117</v>
      </c>
      <c r="N25" s="374">
        <f t="shared" si="4"/>
        <v>123.28013772141175</v>
      </c>
      <c r="O25" s="427">
        <v>389.6510294117647</v>
      </c>
      <c r="P25" s="374">
        <f t="shared" si="5"/>
        <v>512.9311671331765</v>
      </c>
      <c r="Q25" s="374">
        <f t="shared" si="8"/>
        <v>0</v>
      </c>
      <c r="R25" s="427">
        <f t="shared" si="9"/>
        <v>105.75511950718487</v>
      </c>
      <c r="S25" s="374">
        <f t="shared" si="10"/>
        <v>105.75511950718487</v>
      </c>
      <c r="T25" s="563" t="s">
        <v>1139</v>
      </c>
      <c r="U25" s="107">
        <v>1986</v>
      </c>
      <c r="V25" s="107">
        <v>1986</v>
      </c>
    </row>
    <row r="26" spans="1:22" ht="15">
      <c r="A26" s="346">
        <v>13</v>
      </c>
      <c r="B26" s="347" t="s">
        <v>898</v>
      </c>
      <c r="C26" s="8">
        <v>1047</v>
      </c>
      <c r="D26" s="107">
        <v>1047</v>
      </c>
      <c r="E26" s="374">
        <f t="shared" si="1"/>
        <v>63.97955255341174</v>
      </c>
      <c r="F26" s="427">
        <f t="shared" si="2"/>
        <v>252.114119376</v>
      </c>
      <c r="G26" s="374">
        <f t="shared" si="6"/>
        <v>316.09367192941176</v>
      </c>
      <c r="H26" s="374">
        <v>3.8144122239999803</v>
      </c>
      <c r="I26" s="427">
        <v>33.24993547599999</v>
      </c>
      <c r="J26" s="374">
        <f t="shared" si="3"/>
        <v>37.06434769999997</v>
      </c>
      <c r="K26" s="374">
        <v>60.16514032941176</v>
      </c>
      <c r="L26" s="427">
        <v>218.8641839</v>
      </c>
      <c r="M26" s="374">
        <f t="shared" si="7"/>
        <v>279.02932422941177</v>
      </c>
      <c r="N26" s="374">
        <f t="shared" si="4"/>
        <v>63.97955255341174</v>
      </c>
      <c r="O26" s="427">
        <v>213.85802941176468</v>
      </c>
      <c r="P26" s="374">
        <f t="shared" si="5"/>
        <v>277.8375819651764</v>
      </c>
      <c r="Q26" s="374">
        <f t="shared" si="8"/>
        <v>0</v>
      </c>
      <c r="R26" s="427">
        <f t="shared" si="9"/>
        <v>38.256089964235315</v>
      </c>
      <c r="S26" s="374">
        <f t="shared" si="10"/>
        <v>38.256089964235315</v>
      </c>
      <c r="T26" s="563" t="s">
        <v>1139</v>
      </c>
      <c r="U26" s="107">
        <v>1047</v>
      </c>
      <c r="V26" s="107">
        <v>1047</v>
      </c>
    </row>
    <row r="27" spans="1:22" ht="15">
      <c r="A27" s="346">
        <v>14</v>
      </c>
      <c r="B27" s="347" t="s">
        <v>899</v>
      </c>
      <c r="C27" s="8">
        <v>601</v>
      </c>
      <c r="D27" s="107">
        <v>603</v>
      </c>
      <c r="E27" s="374">
        <f t="shared" si="1"/>
        <v>49.275532937411775</v>
      </c>
      <c r="F27" s="427">
        <f t="shared" si="2"/>
        <v>168.40271464000003</v>
      </c>
      <c r="G27" s="374">
        <f t="shared" si="6"/>
        <v>217.6782475774118</v>
      </c>
      <c r="H27" s="374">
        <v>14.726135008000007</v>
      </c>
      <c r="I27" s="427">
        <v>43.88401974000003</v>
      </c>
      <c r="J27" s="374">
        <f t="shared" si="3"/>
        <v>58.610154748000035</v>
      </c>
      <c r="K27" s="374">
        <v>34.54939792941177</v>
      </c>
      <c r="L27" s="427">
        <v>124.5186949</v>
      </c>
      <c r="M27" s="374">
        <f t="shared" si="7"/>
        <v>159.06809282941177</v>
      </c>
      <c r="N27" s="374">
        <f t="shared" si="4"/>
        <v>49.275532937411775</v>
      </c>
      <c r="O27" s="427">
        <v>121.91502941176469</v>
      </c>
      <c r="P27" s="374">
        <f t="shared" si="5"/>
        <v>171.19056234917647</v>
      </c>
      <c r="Q27" s="374">
        <f t="shared" si="8"/>
        <v>0</v>
      </c>
      <c r="R27" s="427">
        <f t="shared" si="9"/>
        <v>46.487685228235335</v>
      </c>
      <c r="S27" s="374">
        <f t="shared" si="10"/>
        <v>46.487685228235335</v>
      </c>
      <c r="T27" s="563" t="s">
        <v>1139</v>
      </c>
      <c r="U27" s="107">
        <v>603</v>
      </c>
      <c r="V27" s="107">
        <v>603</v>
      </c>
    </row>
    <row r="28" spans="1:22" ht="15">
      <c r="A28" s="346">
        <v>15</v>
      </c>
      <c r="B28" s="347" t="s">
        <v>900</v>
      </c>
      <c r="C28" s="8">
        <v>146</v>
      </c>
      <c r="D28" s="107">
        <v>142</v>
      </c>
      <c r="E28" s="374">
        <f t="shared" si="1"/>
        <v>11.438174521411767</v>
      </c>
      <c r="F28" s="427">
        <f t="shared" si="2"/>
        <v>40.43684274</v>
      </c>
      <c r="G28" s="374">
        <f t="shared" si="6"/>
        <v>51.87501726141177</v>
      </c>
      <c r="H28" s="374">
        <v>3.0214285919999995</v>
      </c>
      <c r="I28" s="427">
        <v>9.792976840000005</v>
      </c>
      <c r="J28" s="374">
        <f t="shared" si="3"/>
        <v>12.814405432000004</v>
      </c>
      <c r="K28" s="374">
        <v>8.416745929411768</v>
      </c>
      <c r="L28" s="427">
        <v>30.6438659</v>
      </c>
      <c r="M28" s="374">
        <f t="shared" si="7"/>
        <v>39.06061182941177</v>
      </c>
      <c r="N28" s="374">
        <f t="shared" si="4"/>
        <v>11.438174521411767</v>
      </c>
      <c r="O28" s="427">
        <v>27.991029411764686</v>
      </c>
      <c r="P28" s="374">
        <f t="shared" si="5"/>
        <v>39.42920393317645</v>
      </c>
      <c r="Q28" s="374">
        <f t="shared" si="8"/>
        <v>0</v>
      </c>
      <c r="R28" s="427">
        <f t="shared" si="9"/>
        <v>12.445813328235317</v>
      </c>
      <c r="S28" s="374">
        <f t="shared" si="10"/>
        <v>12.445813328235317</v>
      </c>
      <c r="T28" s="563" t="s">
        <v>1139</v>
      </c>
      <c r="U28" s="107">
        <v>142</v>
      </c>
      <c r="V28" s="107">
        <v>142</v>
      </c>
    </row>
    <row r="29" spans="1:22" ht="15">
      <c r="A29" s="346">
        <v>16</v>
      </c>
      <c r="B29" s="347" t="s">
        <v>901</v>
      </c>
      <c r="C29" s="8">
        <v>1527</v>
      </c>
      <c r="D29" s="107">
        <v>1486</v>
      </c>
      <c r="E29" s="374">
        <f t="shared" si="1"/>
        <v>88.07973183341177</v>
      </c>
      <c r="F29" s="427">
        <f t="shared" si="2"/>
        <v>351.14353393999994</v>
      </c>
      <c r="G29" s="374">
        <f t="shared" si="6"/>
        <v>439.2232657734117</v>
      </c>
      <c r="H29" s="374">
        <v>0.3460795040000022</v>
      </c>
      <c r="I29" s="427">
        <v>31.032964039999968</v>
      </c>
      <c r="J29" s="374">
        <f t="shared" si="3"/>
        <v>31.37904354399997</v>
      </c>
      <c r="K29" s="374">
        <v>87.73365232941177</v>
      </c>
      <c r="L29" s="427">
        <v>320.1105699</v>
      </c>
      <c r="M29" s="374">
        <f t="shared" si="7"/>
        <v>407.84422222941174</v>
      </c>
      <c r="N29" s="374">
        <f t="shared" si="4"/>
        <v>88.07973183341177</v>
      </c>
      <c r="O29" s="427">
        <v>309.0790294117647</v>
      </c>
      <c r="P29" s="374">
        <f t="shared" si="5"/>
        <v>397.15876124517644</v>
      </c>
      <c r="Q29" s="374">
        <f t="shared" si="8"/>
        <v>0</v>
      </c>
      <c r="R29" s="427">
        <f t="shared" si="9"/>
        <v>42.06450452823526</v>
      </c>
      <c r="S29" s="374">
        <f t="shared" si="10"/>
        <v>42.06450452823526</v>
      </c>
      <c r="T29" s="563" t="s">
        <v>1139</v>
      </c>
      <c r="U29" s="107">
        <v>1486</v>
      </c>
      <c r="V29" s="107">
        <v>1486</v>
      </c>
    </row>
    <row r="30" spans="1:22" ht="15">
      <c r="A30" s="346">
        <v>17</v>
      </c>
      <c r="B30" s="347" t="s">
        <v>902</v>
      </c>
      <c r="C30" s="8">
        <v>913</v>
      </c>
      <c r="D30" s="107">
        <v>938</v>
      </c>
      <c r="E30" s="374">
        <f t="shared" si="1"/>
        <v>59.728254025411765</v>
      </c>
      <c r="F30" s="427">
        <f t="shared" si="2"/>
        <v>228.32436281399995</v>
      </c>
      <c r="G30" s="374">
        <f t="shared" si="6"/>
        <v>288.0526168394117</v>
      </c>
      <c r="H30" s="374">
        <v>7.259323295999998</v>
      </c>
      <c r="I30" s="427">
        <v>37.404850813999985</v>
      </c>
      <c r="J30" s="374">
        <f t="shared" si="3"/>
        <v>44.66417410999998</v>
      </c>
      <c r="K30" s="374">
        <v>52.46893072941177</v>
      </c>
      <c r="L30" s="427">
        <v>190.91951199999997</v>
      </c>
      <c r="M30" s="374">
        <f t="shared" si="7"/>
        <v>243.38844272941174</v>
      </c>
      <c r="N30" s="374">
        <f t="shared" si="4"/>
        <v>59.728254025411765</v>
      </c>
      <c r="O30" s="427">
        <v>189.6520294117647</v>
      </c>
      <c r="P30" s="374">
        <f t="shared" si="5"/>
        <v>249.38028343717644</v>
      </c>
      <c r="Q30" s="374">
        <f t="shared" si="8"/>
        <v>0</v>
      </c>
      <c r="R30" s="427">
        <f t="shared" si="9"/>
        <v>38.67233340223527</v>
      </c>
      <c r="S30" s="374">
        <f t="shared" si="10"/>
        <v>38.67233340223527</v>
      </c>
      <c r="T30" s="563" t="s">
        <v>1139</v>
      </c>
      <c r="U30" s="107">
        <v>938</v>
      </c>
      <c r="V30" s="107">
        <v>938</v>
      </c>
    </row>
    <row r="31" spans="1:22" ht="15">
      <c r="A31" s="348">
        <v>18</v>
      </c>
      <c r="B31" s="349" t="s">
        <v>903</v>
      </c>
      <c r="C31" s="8">
        <v>721</v>
      </c>
      <c r="D31" s="107">
        <v>712</v>
      </c>
      <c r="E31" s="374">
        <f t="shared" si="1"/>
        <v>68.29429325741177</v>
      </c>
      <c r="F31" s="427">
        <f t="shared" si="2"/>
        <v>241.48657443599996</v>
      </c>
      <c r="G31" s="374">
        <f t="shared" si="6"/>
        <v>309.7808676934117</v>
      </c>
      <c r="H31" s="374">
        <v>26.852767328</v>
      </c>
      <c r="I31" s="427">
        <v>92.56265013599997</v>
      </c>
      <c r="J31" s="374">
        <f t="shared" si="3"/>
        <v>119.41541746399997</v>
      </c>
      <c r="K31" s="374">
        <v>41.44152592941177</v>
      </c>
      <c r="L31" s="427">
        <v>148.92392429999998</v>
      </c>
      <c r="M31" s="374">
        <f t="shared" si="7"/>
        <v>190.36545022941175</v>
      </c>
      <c r="N31" s="374">
        <f t="shared" si="4"/>
        <v>68.29429325741177</v>
      </c>
      <c r="O31" s="427">
        <v>144.87602941176468</v>
      </c>
      <c r="P31" s="374">
        <f t="shared" si="5"/>
        <v>213.17032266917644</v>
      </c>
      <c r="Q31" s="374">
        <f t="shared" si="8"/>
        <v>0</v>
      </c>
      <c r="R31" s="427">
        <f t="shared" si="9"/>
        <v>96.61054502423528</v>
      </c>
      <c r="S31" s="374">
        <f t="shared" si="10"/>
        <v>96.61054502423528</v>
      </c>
      <c r="T31" s="563" t="s">
        <v>1139</v>
      </c>
      <c r="U31" s="107">
        <v>712</v>
      </c>
      <c r="V31" s="107">
        <v>712</v>
      </c>
    </row>
    <row r="32" spans="1:22" ht="15">
      <c r="A32" s="346">
        <v>19</v>
      </c>
      <c r="B32" s="347" t="s">
        <v>904</v>
      </c>
      <c r="C32" s="8">
        <v>758</v>
      </c>
      <c r="D32" s="107">
        <v>735</v>
      </c>
      <c r="E32" s="374">
        <f t="shared" si="1"/>
        <v>50.94843202541177</v>
      </c>
      <c r="F32" s="427">
        <f t="shared" si="2"/>
        <v>172.434166844</v>
      </c>
      <c r="G32" s="374">
        <f t="shared" si="6"/>
        <v>223.38259886941177</v>
      </c>
      <c r="H32" s="374">
        <v>7.3818332960000035</v>
      </c>
      <c r="I32" s="427">
        <v>15.903995344000009</v>
      </c>
      <c r="J32" s="374">
        <f t="shared" si="3"/>
        <v>23.285828640000013</v>
      </c>
      <c r="K32" s="374">
        <v>43.566598729411766</v>
      </c>
      <c r="L32" s="427">
        <v>156.5301715</v>
      </c>
      <c r="M32" s="374">
        <f t="shared" si="7"/>
        <v>200.09677022941176</v>
      </c>
      <c r="N32" s="374">
        <f t="shared" si="4"/>
        <v>50.94843202541177</v>
      </c>
      <c r="O32" s="427">
        <v>150.8730294117647</v>
      </c>
      <c r="P32" s="374">
        <f t="shared" si="5"/>
        <v>201.82146143717645</v>
      </c>
      <c r="Q32" s="374">
        <f t="shared" si="8"/>
        <v>0</v>
      </c>
      <c r="R32" s="427">
        <f t="shared" si="9"/>
        <v>21.561137432235313</v>
      </c>
      <c r="S32" s="374">
        <f t="shared" si="10"/>
        <v>21.561137432235313</v>
      </c>
      <c r="T32" s="563" t="s">
        <v>1139</v>
      </c>
      <c r="U32" s="107">
        <v>735</v>
      </c>
      <c r="V32" s="107">
        <v>735</v>
      </c>
    </row>
    <row r="33" spans="1:22" ht="15">
      <c r="A33" s="348">
        <v>20</v>
      </c>
      <c r="B33" s="349" t="s">
        <v>905</v>
      </c>
      <c r="C33" s="8">
        <v>1361</v>
      </c>
      <c r="D33" s="107">
        <v>1289</v>
      </c>
      <c r="E33" s="374">
        <f t="shared" si="1"/>
        <v>80.68073099341177</v>
      </c>
      <c r="F33" s="427">
        <f t="shared" si="2"/>
        <v>311.1787597076001</v>
      </c>
      <c r="G33" s="374">
        <f t="shared" si="6"/>
        <v>391.85949070101185</v>
      </c>
      <c r="H33" s="374">
        <v>2.481189064000006</v>
      </c>
      <c r="I33" s="427">
        <v>37.38584530760002</v>
      </c>
      <c r="J33" s="374">
        <f t="shared" si="3"/>
        <v>39.86703437160003</v>
      </c>
      <c r="K33" s="374">
        <v>78.19954192941177</v>
      </c>
      <c r="L33" s="427">
        <v>273.79291440000003</v>
      </c>
      <c r="M33" s="374">
        <f t="shared" si="7"/>
        <v>351.99245632941177</v>
      </c>
      <c r="N33" s="374">
        <f t="shared" si="4"/>
        <v>80.68073099341177</v>
      </c>
      <c r="O33" s="427">
        <v>261.6650294117647</v>
      </c>
      <c r="P33" s="374">
        <f t="shared" si="5"/>
        <v>342.34576040517646</v>
      </c>
      <c r="Q33" s="374">
        <f t="shared" si="8"/>
        <v>0</v>
      </c>
      <c r="R33" s="427">
        <f t="shared" si="9"/>
        <v>49.51373029583539</v>
      </c>
      <c r="S33" s="374">
        <f t="shared" si="10"/>
        <v>49.51373029583539</v>
      </c>
      <c r="T33" s="563" t="s">
        <v>1139</v>
      </c>
      <c r="U33" s="107">
        <v>1289</v>
      </c>
      <c r="V33" s="107">
        <v>1289</v>
      </c>
    </row>
    <row r="34" spans="1:22" ht="15">
      <c r="A34" s="346">
        <v>21</v>
      </c>
      <c r="B34" s="347" t="s">
        <v>906</v>
      </c>
      <c r="C34" s="8">
        <v>581</v>
      </c>
      <c r="D34" s="107">
        <v>599</v>
      </c>
      <c r="E34" s="374">
        <f t="shared" si="1"/>
        <v>38.70732285741178</v>
      </c>
      <c r="F34" s="427">
        <f t="shared" si="2"/>
        <v>138.65229925000003</v>
      </c>
      <c r="G34" s="374">
        <f t="shared" si="6"/>
        <v>177.3596221074118</v>
      </c>
      <c r="H34" s="374">
        <v>5.3066129280000105</v>
      </c>
      <c r="I34" s="427">
        <v>16.965496050000013</v>
      </c>
      <c r="J34" s="374">
        <f t="shared" si="3"/>
        <v>22.272108978000023</v>
      </c>
      <c r="K34" s="374">
        <v>33.40070992941177</v>
      </c>
      <c r="L34" s="427">
        <v>121.68680320000001</v>
      </c>
      <c r="M34" s="374">
        <f t="shared" si="7"/>
        <v>155.08751312941178</v>
      </c>
      <c r="N34" s="374">
        <f t="shared" si="4"/>
        <v>38.70732285741178</v>
      </c>
      <c r="O34" s="427">
        <v>126.5730294117647</v>
      </c>
      <c r="P34" s="374">
        <f t="shared" si="5"/>
        <v>165.2803522691765</v>
      </c>
      <c r="Q34" s="374">
        <f t="shared" si="8"/>
        <v>0</v>
      </c>
      <c r="R34" s="427">
        <f t="shared" si="9"/>
        <v>12.079269838235334</v>
      </c>
      <c r="S34" s="374">
        <f t="shared" si="10"/>
        <v>12.079269838235334</v>
      </c>
      <c r="T34" s="563" t="s">
        <v>1139</v>
      </c>
      <c r="U34" s="107">
        <v>599</v>
      </c>
      <c r="V34" s="107">
        <v>599</v>
      </c>
    </row>
    <row r="35" spans="1:22" ht="15">
      <c r="A35" s="346">
        <v>22</v>
      </c>
      <c r="B35" s="347" t="s">
        <v>907</v>
      </c>
      <c r="C35" s="422">
        <v>868</v>
      </c>
      <c r="D35" s="107">
        <v>886</v>
      </c>
      <c r="E35" s="374">
        <f t="shared" si="1"/>
        <v>54.38985791341177</v>
      </c>
      <c r="F35" s="427">
        <f t="shared" si="2"/>
        <v>202.80162048494998</v>
      </c>
      <c r="G35" s="374">
        <f t="shared" si="6"/>
        <v>257.19147839836177</v>
      </c>
      <c r="H35" s="374">
        <v>4.505475183999998</v>
      </c>
      <c r="I35" s="428">
        <v>21.810591884949986</v>
      </c>
      <c r="J35" s="374">
        <f t="shared" si="3"/>
        <v>26.316067068949984</v>
      </c>
      <c r="K35" s="374">
        <v>49.88438272941177</v>
      </c>
      <c r="L35" s="428">
        <v>180.9910286</v>
      </c>
      <c r="M35" s="374">
        <f t="shared" si="7"/>
        <v>230.87541132941175</v>
      </c>
      <c r="N35" s="374">
        <f t="shared" si="4"/>
        <v>54.38985791341177</v>
      </c>
      <c r="O35" s="428">
        <v>180.5690294117647</v>
      </c>
      <c r="P35" s="374">
        <f t="shared" si="5"/>
        <v>234.95888732517645</v>
      </c>
      <c r="Q35" s="374">
        <f t="shared" si="8"/>
        <v>0</v>
      </c>
      <c r="R35" s="428">
        <f t="shared" si="9"/>
        <v>22.23259107318529</v>
      </c>
      <c r="S35" s="374">
        <f t="shared" si="10"/>
        <v>22.23259107318529</v>
      </c>
      <c r="T35" s="563" t="s">
        <v>1139</v>
      </c>
      <c r="U35" s="107">
        <v>886</v>
      </c>
      <c r="V35" s="107">
        <v>886</v>
      </c>
    </row>
    <row r="36" spans="1:22" ht="15">
      <c r="A36" s="346">
        <v>23</v>
      </c>
      <c r="B36" s="347" t="s">
        <v>908</v>
      </c>
      <c r="C36" s="8">
        <v>1974</v>
      </c>
      <c r="D36" s="107">
        <v>1986</v>
      </c>
      <c r="E36" s="374">
        <f t="shared" si="1"/>
        <v>119.77939844141176</v>
      </c>
      <c r="F36" s="427">
        <f t="shared" si="2"/>
        <v>441.98625655999996</v>
      </c>
      <c r="G36" s="374">
        <f t="shared" si="6"/>
        <v>561.7656550014117</v>
      </c>
      <c r="H36" s="374">
        <v>6.372569311999996</v>
      </c>
      <c r="I36" s="427">
        <v>40.720855760000006</v>
      </c>
      <c r="J36" s="374">
        <f t="shared" si="3"/>
        <v>47.093425072</v>
      </c>
      <c r="K36" s="374">
        <v>113.40682912941176</v>
      </c>
      <c r="L36" s="427">
        <v>401.26540079999995</v>
      </c>
      <c r="M36" s="374">
        <f t="shared" si="7"/>
        <v>514.6722299294117</v>
      </c>
      <c r="N36" s="374">
        <f t="shared" si="4"/>
        <v>119.77939844141176</v>
      </c>
      <c r="O36" s="427">
        <v>398.41302941176474</v>
      </c>
      <c r="P36" s="374">
        <f t="shared" si="5"/>
        <v>518.1924278531765</v>
      </c>
      <c r="Q36" s="374">
        <f t="shared" si="8"/>
        <v>0</v>
      </c>
      <c r="R36" s="427">
        <f t="shared" si="9"/>
        <v>43.57322714823522</v>
      </c>
      <c r="S36" s="374">
        <f t="shared" si="10"/>
        <v>43.57322714823522</v>
      </c>
      <c r="T36" s="563" t="s">
        <v>1139</v>
      </c>
      <c r="U36" s="107">
        <v>1986</v>
      </c>
      <c r="V36" s="107">
        <v>1986</v>
      </c>
    </row>
    <row r="37" spans="1:22" ht="15">
      <c r="A37" s="346">
        <v>24</v>
      </c>
      <c r="B37" s="347" t="s">
        <v>909</v>
      </c>
      <c r="C37" s="8">
        <v>1015</v>
      </c>
      <c r="D37" s="107">
        <v>990</v>
      </c>
      <c r="E37" s="374">
        <f t="shared" si="1"/>
        <v>72.78459674541176</v>
      </c>
      <c r="F37" s="427">
        <f t="shared" si="2"/>
        <v>227.17903023199997</v>
      </c>
      <c r="G37" s="374">
        <f t="shared" si="6"/>
        <v>299.96362697741176</v>
      </c>
      <c r="H37" s="374">
        <v>14.457357215999998</v>
      </c>
      <c r="I37" s="427">
        <v>21.045949331999964</v>
      </c>
      <c r="J37" s="374">
        <f t="shared" si="3"/>
        <v>35.50330654799996</v>
      </c>
      <c r="K37" s="374">
        <v>58.32723952941176</v>
      </c>
      <c r="L37" s="427">
        <v>206.1330809</v>
      </c>
      <c r="M37" s="374">
        <f t="shared" si="7"/>
        <v>264.46032042941175</v>
      </c>
      <c r="N37" s="374">
        <f t="shared" si="4"/>
        <v>72.78459674541176</v>
      </c>
      <c r="O37" s="427">
        <v>199.2050294117647</v>
      </c>
      <c r="P37" s="374">
        <f t="shared" si="5"/>
        <v>271.9896261571765</v>
      </c>
      <c r="Q37" s="374">
        <f t="shared" si="8"/>
        <v>0</v>
      </c>
      <c r="R37" s="427">
        <f t="shared" si="9"/>
        <v>27.97400082023526</v>
      </c>
      <c r="S37" s="374">
        <f t="shared" si="10"/>
        <v>27.97400082023526</v>
      </c>
      <c r="T37" s="563" t="s">
        <v>1139</v>
      </c>
      <c r="U37" s="107">
        <v>990</v>
      </c>
      <c r="V37" s="107">
        <v>990</v>
      </c>
    </row>
    <row r="38" spans="1:22" ht="15">
      <c r="A38" s="346">
        <v>25</v>
      </c>
      <c r="B38" s="347" t="s">
        <v>910</v>
      </c>
      <c r="C38" s="8">
        <v>743</v>
      </c>
      <c r="D38" s="107">
        <v>742</v>
      </c>
      <c r="E38" s="374">
        <f t="shared" si="1"/>
        <v>46.20925044541177</v>
      </c>
      <c r="F38" s="427">
        <f t="shared" si="2"/>
        <v>183.70928017615</v>
      </c>
      <c r="G38" s="374">
        <f t="shared" si="6"/>
        <v>229.91853062156179</v>
      </c>
      <c r="H38" s="374">
        <v>3.504167716000005</v>
      </c>
      <c r="I38" s="427">
        <v>29.860595976149995</v>
      </c>
      <c r="J38" s="374">
        <f t="shared" si="3"/>
        <v>33.36476369215</v>
      </c>
      <c r="K38" s="374">
        <v>42.705082729411764</v>
      </c>
      <c r="L38" s="427">
        <v>153.8486842</v>
      </c>
      <c r="M38" s="374">
        <f t="shared" si="7"/>
        <v>196.55376692941178</v>
      </c>
      <c r="N38" s="374">
        <f t="shared" si="4"/>
        <v>46.20925044541177</v>
      </c>
      <c r="O38" s="427">
        <v>150.8190294117647</v>
      </c>
      <c r="P38" s="374">
        <f t="shared" si="5"/>
        <v>197.02827985717647</v>
      </c>
      <c r="Q38" s="374">
        <f t="shared" si="8"/>
        <v>0</v>
      </c>
      <c r="R38" s="427">
        <f t="shared" si="9"/>
        <v>32.890250764385314</v>
      </c>
      <c r="S38" s="374">
        <f t="shared" si="10"/>
        <v>32.890250764385314</v>
      </c>
      <c r="T38" s="563" t="s">
        <v>1139</v>
      </c>
      <c r="U38" s="107">
        <v>742</v>
      </c>
      <c r="V38" s="107">
        <v>742</v>
      </c>
    </row>
    <row r="39" spans="1:22" ht="15">
      <c r="A39" s="346">
        <v>26</v>
      </c>
      <c r="B39" s="347" t="s">
        <v>911</v>
      </c>
      <c r="C39" s="8">
        <v>1311</v>
      </c>
      <c r="D39" s="107">
        <v>1296</v>
      </c>
      <c r="E39" s="374">
        <f t="shared" si="1"/>
        <v>76.03980397341175</v>
      </c>
      <c r="F39" s="427">
        <f t="shared" si="2"/>
        <v>290.33158471080003</v>
      </c>
      <c r="G39" s="374">
        <f t="shared" si="6"/>
        <v>366.37138868421175</v>
      </c>
      <c r="H39" s="374">
        <v>0.7119820439999955</v>
      </c>
      <c r="I39" s="427">
        <v>20.578505410800034</v>
      </c>
      <c r="J39" s="374">
        <f t="shared" si="3"/>
        <v>21.29048745480003</v>
      </c>
      <c r="K39" s="374">
        <v>75.32782192941175</v>
      </c>
      <c r="L39" s="427">
        <v>269.75307929999997</v>
      </c>
      <c r="M39" s="374">
        <f t="shared" si="7"/>
        <v>345.0809012294117</v>
      </c>
      <c r="N39" s="374">
        <f t="shared" si="4"/>
        <v>76.03980397341175</v>
      </c>
      <c r="O39" s="427">
        <v>263.97702941176465</v>
      </c>
      <c r="P39" s="374">
        <f t="shared" si="5"/>
        <v>340.01683338517637</v>
      </c>
      <c r="Q39" s="374">
        <f t="shared" si="8"/>
        <v>0</v>
      </c>
      <c r="R39" s="427">
        <f t="shared" si="9"/>
        <v>26.354555299035383</v>
      </c>
      <c r="S39" s="374">
        <f t="shared" si="10"/>
        <v>26.354555299035383</v>
      </c>
      <c r="T39" s="563" t="s">
        <v>1139</v>
      </c>
      <c r="U39" s="107">
        <v>1296</v>
      </c>
      <c r="V39" s="107">
        <v>1296</v>
      </c>
    </row>
    <row r="40" spans="1:22" ht="15">
      <c r="A40" s="346">
        <v>27</v>
      </c>
      <c r="B40" s="347" t="s">
        <v>912</v>
      </c>
      <c r="C40" s="8">
        <v>1413</v>
      </c>
      <c r="D40" s="107">
        <v>1470</v>
      </c>
      <c r="E40" s="374">
        <f t="shared" si="1"/>
        <v>88.04830130541175</v>
      </c>
      <c r="F40" s="427">
        <f t="shared" si="2"/>
        <v>324.56903678</v>
      </c>
      <c r="G40" s="374">
        <f t="shared" si="6"/>
        <v>412.61733808541175</v>
      </c>
      <c r="H40" s="374">
        <v>6.862170575999983</v>
      </c>
      <c r="I40" s="427">
        <v>35.518644679999966</v>
      </c>
      <c r="J40" s="374">
        <f t="shared" si="3"/>
        <v>42.38081525599995</v>
      </c>
      <c r="K40" s="374">
        <v>81.18613072941177</v>
      </c>
      <c r="L40" s="427">
        <v>289.0503921</v>
      </c>
      <c r="M40" s="374">
        <f t="shared" si="7"/>
        <v>370.2365228294118</v>
      </c>
      <c r="N40" s="374">
        <f t="shared" si="4"/>
        <v>88.04830130541175</v>
      </c>
      <c r="O40" s="427">
        <v>298.69002941176467</v>
      </c>
      <c r="P40" s="374">
        <f t="shared" si="5"/>
        <v>386.73833071717644</v>
      </c>
      <c r="Q40" s="374">
        <f t="shared" si="8"/>
        <v>0</v>
      </c>
      <c r="R40" s="427">
        <f t="shared" si="9"/>
        <v>25.879007368235307</v>
      </c>
      <c r="S40" s="374">
        <f t="shared" si="10"/>
        <v>25.879007368235307</v>
      </c>
      <c r="T40" s="563" t="s">
        <v>1139</v>
      </c>
      <c r="U40" s="107">
        <v>1470</v>
      </c>
      <c r="V40" s="107">
        <v>1470</v>
      </c>
    </row>
    <row r="41" spans="1:22" ht="15">
      <c r="A41" s="346">
        <v>28</v>
      </c>
      <c r="B41" s="347" t="s">
        <v>913</v>
      </c>
      <c r="C41" s="8">
        <v>3447</v>
      </c>
      <c r="D41" s="107">
        <v>3504</v>
      </c>
      <c r="E41" s="374">
        <f t="shared" si="1"/>
        <v>199.6859254654118</v>
      </c>
      <c r="F41" s="427">
        <f t="shared" si="2"/>
        <v>792.4404723359996</v>
      </c>
      <c r="G41" s="374">
        <f t="shared" si="6"/>
        <v>992.1263978014115</v>
      </c>
      <c r="H41" s="374">
        <v>1.6782251360000373</v>
      </c>
      <c r="I41" s="427">
        <v>90.13592663599968</v>
      </c>
      <c r="J41" s="374">
        <f t="shared" si="3"/>
        <v>91.81415177199972</v>
      </c>
      <c r="K41" s="374">
        <v>198.00770032941176</v>
      </c>
      <c r="L41" s="427">
        <v>702.3045457</v>
      </c>
      <c r="M41" s="374">
        <f t="shared" si="7"/>
        <v>900.3122460294117</v>
      </c>
      <c r="N41" s="374">
        <f t="shared" si="4"/>
        <v>199.6859254654118</v>
      </c>
      <c r="O41" s="427">
        <v>701.2400294117647</v>
      </c>
      <c r="P41" s="374">
        <f t="shared" si="5"/>
        <v>900.9259548771765</v>
      </c>
      <c r="Q41" s="374">
        <f t="shared" si="8"/>
        <v>0</v>
      </c>
      <c r="R41" s="427">
        <f t="shared" si="9"/>
        <v>91.20044292423495</v>
      </c>
      <c r="S41" s="374">
        <f t="shared" si="10"/>
        <v>91.20044292423495</v>
      </c>
      <c r="T41" s="563" t="s">
        <v>1139</v>
      </c>
      <c r="U41" s="107">
        <v>3504</v>
      </c>
      <c r="V41" s="107">
        <v>3504</v>
      </c>
    </row>
    <row r="42" spans="1:22" ht="15">
      <c r="A42" s="346">
        <v>29</v>
      </c>
      <c r="B42" s="347" t="s">
        <v>914</v>
      </c>
      <c r="C42" s="8">
        <v>1371</v>
      </c>
      <c r="D42" s="107">
        <v>1796</v>
      </c>
      <c r="E42" s="374">
        <f t="shared" si="1"/>
        <v>90.24554397741176</v>
      </c>
      <c r="F42" s="427">
        <f t="shared" si="2"/>
        <v>329.5192389560001</v>
      </c>
      <c r="G42" s="374">
        <f t="shared" si="6"/>
        <v>419.7647829334119</v>
      </c>
      <c r="H42" s="374">
        <v>11.47165804799998</v>
      </c>
      <c r="I42" s="427">
        <v>47.86906195600008</v>
      </c>
      <c r="J42" s="374">
        <f t="shared" si="3"/>
        <v>59.34072000400006</v>
      </c>
      <c r="K42" s="374">
        <v>78.77388592941178</v>
      </c>
      <c r="L42" s="427">
        <v>281.650177</v>
      </c>
      <c r="M42" s="374">
        <f t="shared" si="7"/>
        <v>360.4240629294118</v>
      </c>
      <c r="N42" s="374">
        <f t="shared" si="4"/>
        <v>90.24554397741176</v>
      </c>
      <c r="O42" s="427">
        <v>318.27</v>
      </c>
      <c r="P42" s="374">
        <f t="shared" si="5"/>
        <v>408.51554397741177</v>
      </c>
      <c r="Q42" s="374">
        <f t="shared" si="8"/>
        <v>0</v>
      </c>
      <c r="R42" s="427">
        <f t="shared" si="9"/>
        <v>11.249238956000113</v>
      </c>
      <c r="S42" s="374">
        <f t="shared" si="10"/>
        <v>11.249238956000113</v>
      </c>
      <c r="T42" s="563" t="s">
        <v>1139</v>
      </c>
      <c r="U42" s="107">
        <v>1796</v>
      </c>
      <c r="V42" s="107">
        <v>1796</v>
      </c>
    </row>
    <row r="43" spans="1:22" ht="15">
      <c r="A43" s="346">
        <v>30</v>
      </c>
      <c r="B43" s="347" t="s">
        <v>915</v>
      </c>
      <c r="C43" s="8">
        <v>1740</v>
      </c>
      <c r="D43" s="107">
        <v>1842</v>
      </c>
      <c r="E43" s="374">
        <f t="shared" si="1"/>
        <v>104.83930527341177</v>
      </c>
      <c r="F43" s="427">
        <f t="shared" si="2"/>
        <v>357.5308880709501</v>
      </c>
      <c r="G43" s="374">
        <f t="shared" si="6"/>
        <v>462.37019334436184</v>
      </c>
      <c r="H43" s="374">
        <v>4.872125743999987</v>
      </c>
      <c r="I43" s="427">
        <v>1.944166570950017</v>
      </c>
      <c r="J43" s="374">
        <f t="shared" si="3"/>
        <v>6.8162923149500045</v>
      </c>
      <c r="K43" s="374">
        <v>99.96717952941178</v>
      </c>
      <c r="L43" s="427">
        <v>355.58672150000007</v>
      </c>
      <c r="M43" s="374">
        <f t="shared" si="7"/>
        <v>455.55390102941186</v>
      </c>
      <c r="N43" s="374">
        <f t="shared" si="4"/>
        <v>104.83930527341177</v>
      </c>
      <c r="O43" s="427">
        <v>348.71</v>
      </c>
      <c r="P43" s="374">
        <f t="shared" si="5"/>
        <v>453.54930527341173</v>
      </c>
      <c r="Q43" s="374">
        <f t="shared" si="8"/>
        <v>0</v>
      </c>
      <c r="R43" s="427">
        <f t="shared" si="9"/>
        <v>8.820888070950105</v>
      </c>
      <c r="S43" s="374">
        <f t="shared" si="10"/>
        <v>8.820888070950105</v>
      </c>
      <c r="T43" s="563" t="s">
        <v>1139</v>
      </c>
      <c r="U43" s="107">
        <v>1842</v>
      </c>
      <c r="V43" s="107">
        <v>1842</v>
      </c>
    </row>
    <row r="44" spans="1:22" ht="15">
      <c r="A44" s="346">
        <v>31</v>
      </c>
      <c r="B44" s="347" t="s">
        <v>916</v>
      </c>
      <c r="C44" s="8">
        <v>1798</v>
      </c>
      <c r="D44" s="107">
        <v>1766</v>
      </c>
      <c r="E44" s="374">
        <f t="shared" si="1"/>
        <v>106.01008415341177</v>
      </c>
      <c r="F44" s="427">
        <f t="shared" si="2"/>
        <v>421.5843773639997</v>
      </c>
      <c r="G44" s="374">
        <f t="shared" si="6"/>
        <v>527.5944615174114</v>
      </c>
      <c r="H44" s="374">
        <v>2.7117094240000057</v>
      </c>
      <c r="I44" s="427">
        <v>52.55777406399966</v>
      </c>
      <c r="J44" s="374">
        <f t="shared" si="3"/>
        <v>55.269483487999665</v>
      </c>
      <c r="K44" s="374">
        <v>103.29837472941176</v>
      </c>
      <c r="L44" s="427">
        <v>369.02660330000003</v>
      </c>
      <c r="M44" s="374">
        <f t="shared" si="7"/>
        <v>472.3249780294118</v>
      </c>
      <c r="N44" s="374">
        <f t="shared" si="4"/>
        <v>106.01008415341177</v>
      </c>
      <c r="O44" s="427">
        <v>367.8230294117647</v>
      </c>
      <c r="P44" s="374">
        <f t="shared" si="5"/>
        <v>473.83311356517646</v>
      </c>
      <c r="Q44" s="374">
        <f t="shared" si="8"/>
        <v>0</v>
      </c>
      <c r="R44" s="427">
        <f t="shared" si="9"/>
        <v>53.761347952234985</v>
      </c>
      <c r="S44" s="374">
        <f t="shared" si="10"/>
        <v>53.761347952234985</v>
      </c>
      <c r="T44" s="563" t="s">
        <v>1139</v>
      </c>
      <c r="U44" s="107">
        <v>1766</v>
      </c>
      <c r="V44" s="107">
        <v>1766</v>
      </c>
    </row>
    <row r="45" spans="1:22" ht="15">
      <c r="A45" s="346">
        <v>32</v>
      </c>
      <c r="B45" s="347" t="s">
        <v>917</v>
      </c>
      <c r="C45" s="8">
        <v>1139</v>
      </c>
      <c r="D45" s="107">
        <v>1139</v>
      </c>
      <c r="E45" s="374">
        <f t="shared" si="1"/>
        <v>80.29571996141176</v>
      </c>
      <c r="F45" s="427">
        <f t="shared" si="2"/>
        <v>246.684402296</v>
      </c>
      <c r="G45" s="374">
        <f t="shared" si="6"/>
        <v>326.9801222574118</v>
      </c>
      <c r="H45" s="374">
        <v>14.846614832</v>
      </c>
      <c r="I45" s="427">
        <v>13.783273696000009</v>
      </c>
      <c r="J45" s="374">
        <f t="shared" si="3"/>
        <v>28.62988852800001</v>
      </c>
      <c r="K45" s="374">
        <v>65.44910512941176</v>
      </c>
      <c r="L45" s="427">
        <v>232.9011286</v>
      </c>
      <c r="M45" s="374">
        <f t="shared" si="7"/>
        <v>298.35023372941174</v>
      </c>
      <c r="N45" s="374">
        <f t="shared" si="4"/>
        <v>80.29571996141176</v>
      </c>
      <c r="O45" s="427">
        <v>232.7580294117647</v>
      </c>
      <c r="P45" s="374">
        <f t="shared" si="5"/>
        <v>313.05374937317646</v>
      </c>
      <c r="Q45" s="374">
        <f t="shared" si="8"/>
        <v>0</v>
      </c>
      <c r="R45" s="427">
        <f t="shared" si="9"/>
        <v>13.926372884235292</v>
      </c>
      <c r="S45" s="374">
        <f t="shared" si="10"/>
        <v>13.926372884235292</v>
      </c>
      <c r="T45" s="563" t="s">
        <v>1139</v>
      </c>
      <c r="U45" s="107">
        <v>1139</v>
      </c>
      <c r="V45" s="107">
        <v>1139</v>
      </c>
    </row>
    <row r="46" spans="1:22" ht="15">
      <c r="A46" s="346">
        <v>33</v>
      </c>
      <c r="B46" s="347" t="s">
        <v>918</v>
      </c>
      <c r="C46" s="8">
        <v>2006</v>
      </c>
      <c r="D46" s="107">
        <v>2050</v>
      </c>
      <c r="E46" s="374">
        <f t="shared" si="1"/>
        <v>115.68590685741177</v>
      </c>
      <c r="F46" s="427">
        <f t="shared" si="2"/>
        <v>437.739733152</v>
      </c>
      <c r="G46" s="374">
        <f t="shared" si="6"/>
        <v>553.4256400094117</v>
      </c>
      <c r="H46" s="374">
        <v>0.4411769280000044</v>
      </c>
      <c r="I46" s="427">
        <v>27.103916351999942</v>
      </c>
      <c r="J46" s="374">
        <f t="shared" si="3"/>
        <v>27.545093279999946</v>
      </c>
      <c r="K46" s="374">
        <v>115.24472992941176</v>
      </c>
      <c r="L46" s="427">
        <v>410.63581680000004</v>
      </c>
      <c r="M46" s="374">
        <f t="shared" si="7"/>
        <v>525.8805467294118</v>
      </c>
      <c r="N46" s="374">
        <f t="shared" si="4"/>
        <v>115.68590685741177</v>
      </c>
      <c r="O46" s="427">
        <v>418.0670294117647</v>
      </c>
      <c r="P46" s="374">
        <f t="shared" si="5"/>
        <v>533.7529362691764</v>
      </c>
      <c r="Q46" s="374">
        <f t="shared" si="8"/>
        <v>0</v>
      </c>
      <c r="R46" s="427">
        <f t="shared" si="9"/>
        <v>19.672703740235306</v>
      </c>
      <c r="S46" s="374">
        <f t="shared" si="10"/>
        <v>19.672703740235306</v>
      </c>
      <c r="T46" s="563" t="s">
        <v>1139</v>
      </c>
      <c r="U46" s="107">
        <v>2050</v>
      </c>
      <c r="V46" s="107">
        <v>2050</v>
      </c>
    </row>
    <row r="47" spans="1:22" ht="15">
      <c r="A47" s="346">
        <v>34</v>
      </c>
      <c r="B47" s="347" t="s">
        <v>919</v>
      </c>
      <c r="C47" s="8">
        <v>834</v>
      </c>
      <c r="D47" s="107">
        <v>834</v>
      </c>
      <c r="E47" s="374">
        <f t="shared" si="1"/>
        <v>85.86687499341176</v>
      </c>
      <c r="F47" s="427">
        <f t="shared" si="2"/>
        <v>461.27064575400004</v>
      </c>
      <c r="G47" s="374">
        <f t="shared" si="6"/>
        <v>547.1375207474118</v>
      </c>
      <c r="H47" s="374">
        <v>37.935261864</v>
      </c>
      <c r="I47" s="427">
        <v>289.45176295400006</v>
      </c>
      <c r="J47" s="374">
        <f t="shared" si="3"/>
        <v>327.38702481800004</v>
      </c>
      <c r="K47" s="374">
        <v>47.931613129411765</v>
      </c>
      <c r="L47" s="427">
        <v>171.81888279999998</v>
      </c>
      <c r="M47" s="374">
        <f t="shared" si="7"/>
        <v>219.75049592941176</v>
      </c>
      <c r="N47" s="374">
        <f t="shared" si="4"/>
        <v>85.86687499341176</v>
      </c>
      <c r="O47" s="427">
        <v>168.66502941176466</v>
      </c>
      <c r="P47" s="374">
        <f t="shared" si="5"/>
        <v>254.53190440517642</v>
      </c>
      <c r="Q47" s="374">
        <f t="shared" si="8"/>
        <v>0</v>
      </c>
      <c r="R47" s="427">
        <v>179.62</v>
      </c>
      <c r="S47" s="374">
        <f t="shared" si="10"/>
        <v>179.62</v>
      </c>
      <c r="T47" s="563" t="s">
        <v>1139</v>
      </c>
      <c r="U47" s="107">
        <v>834</v>
      </c>
      <c r="V47" s="107">
        <v>834</v>
      </c>
    </row>
    <row r="48" spans="1:22" ht="12.75">
      <c r="A48" s="30" t="s">
        <v>19</v>
      </c>
      <c r="B48" s="9"/>
      <c r="C48" s="9">
        <f aca="true" t="shared" si="11" ref="C48:T48">SUM(C14:C47)</f>
        <v>43304</v>
      </c>
      <c r="D48" s="9">
        <f t="shared" si="11"/>
        <v>44114</v>
      </c>
      <c r="E48" s="427">
        <f t="shared" si="11"/>
        <v>2715.2550273760003</v>
      </c>
      <c r="F48" s="427">
        <f t="shared" si="11"/>
        <v>10286.07923479689</v>
      </c>
      <c r="G48" s="427">
        <f t="shared" si="11"/>
        <v>12958.412450214073</v>
      </c>
      <c r="H48" s="427">
        <f t="shared" si="11"/>
        <v>227.01717297599998</v>
      </c>
      <c r="I48" s="427">
        <f t="shared" si="11"/>
        <v>1364.6757415968905</v>
      </c>
      <c r="J48" s="427">
        <f t="shared" si="11"/>
        <v>1591.6929145728907</v>
      </c>
      <c r="K48" s="427">
        <f t="shared" si="11"/>
        <v>2488.2378543999994</v>
      </c>
      <c r="L48" s="427">
        <f t="shared" si="11"/>
        <v>8921.4034932</v>
      </c>
      <c r="M48" s="427">
        <f t="shared" si="11"/>
        <v>11409.641347599998</v>
      </c>
      <c r="N48" s="427">
        <f t="shared" si="11"/>
        <v>2715.2550273760003</v>
      </c>
      <c r="O48" s="427">
        <f t="shared" si="11"/>
        <v>8850.646852941178</v>
      </c>
      <c r="P48" s="427">
        <f t="shared" si="11"/>
        <v>11565.901880317177</v>
      </c>
      <c r="Q48" s="430">
        <f t="shared" si="11"/>
        <v>0</v>
      </c>
      <c r="R48" s="430">
        <f t="shared" si="11"/>
        <v>1322.446765513479</v>
      </c>
      <c r="S48" s="427">
        <f t="shared" si="11"/>
        <v>1322.446765513479</v>
      </c>
      <c r="T48" s="9">
        <f t="shared" si="11"/>
        <v>0</v>
      </c>
      <c r="U48" s="107">
        <f>SUM(U14:U47)</f>
        <v>44114</v>
      </c>
      <c r="V48" s="107">
        <f>SUM(V14:V47)</f>
        <v>44114</v>
      </c>
    </row>
    <row r="49" spans="17:19" ht="12.75">
      <c r="Q49" s="396"/>
      <c r="R49" s="396"/>
      <c r="S49" s="396"/>
    </row>
    <row r="50" spans="11:18" ht="12.75">
      <c r="K50" s="396"/>
      <c r="R50" s="396"/>
    </row>
    <row r="51" spans="1:22" s="16" customFormat="1" ht="15.75" customHeight="1">
      <c r="A51" s="35"/>
      <c r="B51" s="42"/>
      <c r="C51" s="42"/>
      <c r="D51" s="42"/>
      <c r="E51" s="42"/>
      <c r="F51" s="42"/>
      <c r="G51" s="42"/>
      <c r="H51" s="415"/>
      <c r="I51" s="42"/>
      <c r="J51" s="415"/>
      <c r="K51" s="42"/>
      <c r="Q51" s="42"/>
      <c r="R51" s="695" t="s">
        <v>13</v>
      </c>
      <c r="S51" s="695"/>
      <c r="T51" s="695"/>
      <c r="U51" s="695"/>
      <c r="V51" s="695"/>
    </row>
    <row r="52" spans="1:22" s="16" customFormat="1" ht="15.75" customHeight="1">
      <c r="A52" s="15" t="s">
        <v>12</v>
      </c>
      <c r="B52" s="15"/>
      <c r="C52" s="15"/>
      <c r="D52" s="15"/>
      <c r="E52" s="15"/>
      <c r="F52" s="15"/>
      <c r="G52" s="15"/>
      <c r="R52" s="695" t="s">
        <v>14</v>
      </c>
      <c r="S52" s="695"/>
      <c r="T52" s="695"/>
      <c r="U52" s="695"/>
      <c r="V52" s="695"/>
    </row>
    <row r="53" spans="2:22" s="16" customFormat="1" ht="12.75" customHeight="1">
      <c r="B53" s="86"/>
      <c r="C53" s="86"/>
      <c r="D53" s="86"/>
      <c r="E53" s="86"/>
      <c r="F53" s="86"/>
      <c r="G53" s="86"/>
      <c r="R53" s="695" t="s">
        <v>20</v>
      </c>
      <c r="S53" s="695"/>
      <c r="T53" s="695"/>
      <c r="U53" s="695"/>
      <c r="V53" s="695"/>
    </row>
    <row r="54" spans="2:22" s="16" customFormat="1" ht="12.75" customHeight="1">
      <c r="B54" s="86"/>
      <c r="C54" s="86"/>
      <c r="D54" s="86"/>
      <c r="E54" s="86"/>
      <c r="F54" s="86"/>
      <c r="G54" s="86"/>
      <c r="R54" s="668" t="s">
        <v>85</v>
      </c>
      <c r="S54" s="668"/>
      <c r="T54" s="668"/>
      <c r="U54" s="668"/>
      <c r="V54" s="668"/>
    </row>
    <row r="55" spans="1:17" ht="12.75">
      <c r="A55" s="696"/>
      <c r="B55" s="696"/>
      <c r="C55" s="696"/>
      <c r="D55" s="696"/>
      <c r="E55" s="696"/>
      <c r="F55" s="696"/>
      <c r="G55" s="696"/>
      <c r="H55" s="696"/>
      <c r="I55" s="696"/>
      <c r="J55" s="696"/>
      <c r="K55" s="696"/>
      <c r="L55" s="696"/>
      <c r="M55" s="696"/>
      <c r="N55" s="696"/>
      <c r="O55" s="696"/>
      <c r="P55" s="696"/>
      <c r="Q55" s="696"/>
    </row>
    <row r="56" spans="15:17" ht="12.75">
      <c r="O56" s="668"/>
      <c r="P56" s="668"/>
      <c r="Q56" s="668"/>
    </row>
  </sheetData>
  <sheetProtection/>
  <mergeCells count="26">
    <mergeCell ref="A4:P4"/>
    <mergeCell ref="A3:Q3"/>
    <mergeCell ref="T11:T12"/>
    <mergeCell ref="K11:M11"/>
    <mergeCell ref="B11:B12"/>
    <mergeCell ref="N11:P11"/>
    <mergeCell ref="C11:C12"/>
    <mergeCell ref="E11:G11"/>
    <mergeCell ref="Q1:V1"/>
    <mergeCell ref="O56:Q56"/>
    <mergeCell ref="A55:Q55"/>
    <mergeCell ref="H11:J11"/>
    <mergeCell ref="Q11:S11"/>
    <mergeCell ref="A11:A12"/>
    <mergeCell ref="A5:Q5"/>
    <mergeCell ref="A8:S8"/>
    <mergeCell ref="R51:V51"/>
    <mergeCell ref="R52:V52"/>
    <mergeCell ref="R53:V53"/>
    <mergeCell ref="R54:V54"/>
    <mergeCell ref="A10:B10"/>
    <mergeCell ref="U9:V9"/>
    <mergeCell ref="V11:V12"/>
    <mergeCell ref="U11:U12"/>
    <mergeCell ref="D11:D12"/>
    <mergeCell ref="P10:V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1" r:id="rId1"/>
</worksheet>
</file>

<file path=xl/worksheets/sheet28.xml><?xml version="1.0" encoding="utf-8"?>
<worksheet xmlns="http://schemas.openxmlformats.org/spreadsheetml/2006/main" xmlns:r="http://schemas.openxmlformats.org/officeDocument/2006/relationships">
  <sheetPr>
    <pageSetUpPr fitToPage="1"/>
  </sheetPr>
  <dimension ref="A1:V55"/>
  <sheetViews>
    <sheetView zoomScaleSheetLayoutView="70" zoomScalePageLayoutView="0" workbookViewId="0" topLeftCell="A5">
      <pane xSplit="2" ySplit="8" topLeftCell="C20" activePane="bottomRight" state="frozen"/>
      <selection pane="topLeft" activeCell="A5" sqref="A5"/>
      <selection pane="topRight" activeCell="C5" sqref="C5"/>
      <selection pane="bottomLeft" activeCell="A13" sqref="A13"/>
      <selection pane="bottomRight" activeCell="F13" sqref="F13:F46"/>
    </sheetView>
  </sheetViews>
  <sheetFormatPr defaultColWidth="9.140625" defaultRowHeight="12.75"/>
  <cols>
    <col min="2" max="2" width="22.421875" style="0" customWidth="1"/>
    <col min="3" max="3" width="14.7109375" style="0" customWidth="1"/>
    <col min="4" max="4" width="11.140625" style="0" customWidth="1"/>
    <col min="5" max="5" width="12.421875" style="0" customWidth="1"/>
    <col min="6" max="6" width="12.00390625" style="0" customWidth="1"/>
    <col min="7" max="7" width="13.140625" style="0" customWidth="1"/>
    <col min="8" max="8" width="9.421875" style="0" bestFit="1" customWidth="1"/>
    <col min="9" max="11" width="9.57421875" style="0" bestFit="1" customWidth="1"/>
    <col min="12" max="16" width="10.57421875" style="0" bestFit="1" customWidth="1"/>
    <col min="17" max="17" width="9.28125" style="0" customWidth="1"/>
    <col min="18" max="18" width="8.8515625" style="0" customWidth="1"/>
    <col min="19" max="19" width="8.140625" style="0" bestFit="1" customWidth="1"/>
    <col min="20" max="20" width="10.421875" style="0" customWidth="1"/>
    <col min="21" max="21" width="11.140625" style="0" customWidth="1"/>
    <col min="22" max="22" width="11.8515625" style="0" customWidth="1"/>
  </cols>
  <sheetData>
    <row r="1" spans="17:22" ht="15">
      <c r="Q1" s="809" t="s">
        <v>205</v>
      </c>
      <c r="R1" s="809"/>
      <c r="S1" s="809"/>
      <c r="T1" s="809"/>
      <c r="U1" s="809"/>
      <c r="V1" s="809"/>
    </row>
    <row r="3" spans="1:17" ht="15">
      <c r="A3" s="749" t="s">
        <v>0</v>
      </c>
      <c r="B3" s="749"/>
      <c r="C3" s="749"/>
      <c r="D3" s="749"/>
      <c r="E3" s="749"/>
      <c r="F3" s="749"/>
      <c r="G3" s="749"/>
      <c r="H3" s="749"/>
      <c r="I3" s="749"/>
      <c r="J3" s="749"/>
      <c r="K3" s="749"/>
      <c r="L3" s="749"/>
      <c r="M3" s="749"/>
      <c r="N3" s="749"/>
      <c r="O3" s="749"/>
      <c r="P3" s="749"/>
      <c r="Q3" s="749"/>
    </row>
    <row r="4" spans="1:17" ht="20.25">
      <c r="A4" s="736" t="s">
        <v>704</v>
      </c>
      <c r="B4" s="736"/>
      <c r="C4" s="736"/>
      <c r="D4" s="736"/>
      <c r="E4" s="736"/>
      <c r="F4" s="736"/>
      <c r="G4" s="736"/>
      <c r="H4" s="736"/>
      <c r="I4" s="736"/>
      <c r="J4" s="736"/>
      <c r="K4" s="736"/>
      <c r="L4" s="736"/>
      <c r="M4" s="736"/>
      <c r="N4" s="736"/>
      <c r="O4" s="736"/>
      <c r="P4" s="736"/>
      <c r="Q4" s="44"/>
    </row>
    <row r="5" spans="1:17" ht="15.75">
      <c r="A5" s="812" t="s">
        <v>209</v>
      </c>
      <c r="B5" s="812"/>
      <c r="C5" s="812"/>
      <c r="D5" s="812"/>
      <c r="E5" s="812"/>
      <c r="F5" s="812"/>
      <c r="G5" s="812"/>
      <c r="H5" s="812"/>
      <c r="I5" s="812"/>
      <c r="J5" s="812"/>
      <c r="K5" s="812"/>
      <c r="L5" s="812"/>
      <c r="M5" s="812"/>
      <c r="N5" s="812"/>
      <c r="O5" s="812"/>
      <c r="P5" s="812"/>
      <c r="Q5" s="812"/>
    </row>
    <row r="6" spans="1:21" ht="12.75">
      <c r="A6" s="36"/>
      <c r="B6" s="36"/>
      <c r="C6" s="155"/>
      <c r="D6" s="36"/>
      <c r="E6" s="36"/>
      <c r="F6" s="36"/>
      <c r="G6" s="36"/>
      <c r="H6" s="36"/>
      <c r="I6" s="36"/>
      <c r="J6" s="36"/>
      <c r="K6" s="36"/>
      <c r="L6" s="36"/>
      <c r="M6" s="36"/>
      <c r="N6" s="36"/>
      <c r="O6" s="36"/>
      <c r="P6" s="36"/>
      <c r="Q6" s="36"/>
      <c r="U6" s="36"/>
    </row>
    <row r="7" spans="1:19" ht="15.75">
      <c r="A7" s="666" t="s">
        <v>851</v>
      </c>
      <c r="B7" s="666"/>
      <c r="C7" s="666"/>
      <c r="D7" s="666"/>
      <c r="E7" s="666"/>
      <c r="F7" s="666"/>
      <c r="G7" s="666"/>
      <c r="H7" s="666"/>
      <c r="I7" s="666"/>
      <c r="J7" s="666"/>
      <c r="K7" s="666"/>
      <c r="L7" s="666"/>
      <c r="M7" s="666"/>
      <c r="N7" s="666"/>
      <c r="O7" s="666"/>
      <c r="P7" s="666"/>
      <c r="Q7" s="666"/>
      <c r="R7" s="666"/>
      <c r="S7" s="666"/>
    </row>
    <row r="8" spans="1:22" ht="15.75">
      <c r="A8" s="47"/>
      <c r="B8" s="40"/>
      <c r="C8" s="40"/>
      <c r="D8" s="40"/>
      <c r="E8" s="40"/>
      <c r="F8" s="40"/>
      <c r="G8" s="40"/>
      <c r="H8" s="40"/>
      <c r="I8" s="40"/>
      <c r="J8" s="40"/>
      <c r="K8" s="40"/>
      <c r="L8" s="40"/>
      <c r="M8" s="40"/>
      <c r="N8" s="40"/>
      <c r="O8" s="40"/>
      <c r="P8" s="808" t="s">
        <v>224</v>
      </c>
      <c r="Q8" s="808"/>
      <c r="R8" s="808"/>
      <c r="S8" s="808"/>
      <c r="T8" s="808"/>
      <c r="U8" s="808"/>
      <c r="V8" s="808"/>
    </row>
    <row r="9" spans="1:22" ht="12.75">
      <c r="A9" s="667" t="s">
        <v>1137</v>
      </c>
      <c r="B9" s="667"/>
      <c r="P9" s="754" t="s">
        <v>782</v>
      </c>
      <c r="Q9" s="754"/>
      <c r="R9" s="754"/>
      <c r="S9" s="754"/>
      <c r="T9" s="754"/>
      <c r="U9" s="754"/>
      <c r="V9" s="754"/>
    </row>
    <row r="10" spans="1:22" ht="28.5" customHeight="1">
      <c r="A10" s="810" t="s">
        <v>26</v>
      </c>
      <c r="B10" s="743" t="s">
        <v>203</v>
      </c>
      <c r="C10" s="743" t="s">
        <v>370</v>
      </c>
      <c r="D10" s="743" t="s">
        <v>476</v>
      </c>
      <c r="E10" s="669" t="s">
        <v>763</v>
      </c>
      <c r="F10" s="669"/>
      <c r="G10" s="669"/>
      <c r="H10" s="645" t="s">
        <v>793</v>
      </c>
      <c r="I10" s="646"/>
      <c r="J10" s="647"/>
      <c r="K10" s="706" t="s">
        <v>372</v>
      </c>
      <c r="L10" s="707"/>
      <c r="M10" s="804"/>
      <c r="N10" s="813" t="s">
        <v>157</v>
      </c>
      <c r="O10" s="814"/>
      <c r="P10" s="815"/>
      <c r="Q10" s="662" t="s">
        <v>794</v>
      </c>
      <c r="R10" s="662"/>
      <c r="S10" s="662"/>
      <c r="T10" s="743" t="s">
        <v>246</v>
      </c>
      <c r="U10" s="743" t="s">
        <v>424</v>
      </c>
      <c r="V10" s="743" t="s">
        <v>373</v>
      </c>
    </row>
    <row r="11" spans="1:22" ht="69" customHeight="1">
      <c r="A11" s="811"/>
      <c r="B11" s="744"/>
      <c r="C11" s="744"/>
      <c r="D11" s="744"/>
      <c r="E11" s="5" t="s">
        <v>178</v>
      </c>
      <c r="F11" s="5" t="s">
        <v>204</v>
      </c>
      <c r="G11" s="5" t="s">
        <v>19</v>
      </c>
      <c r="H11" s="5" t="s">
        <v>178</v>
      </c>
      <c r="I11" s="5" t="s">
        <v>204</v>
      </c>
      <c r="J11" s="5" t="s">
        <v>19</v>
      </c>
      <c r="K11" s="5" t="s">
        <v>178</v>
      </c>
      <c r="L11" s="5" t="s">
        <v>204</v>
      </c>
      <c r="M11" s="5" t="s">
        <v>19</v>
      </c>
      <c r="N11" s="5" t="s">
        <v>178</v>
      </c>
      <c r="O11" s="5" t="s">
        <v>204</v>
      </c>
      <c r="P11" s="5" t="s">
        <v>19</v>
      </c>
      <c r="Q11" s="5" t="s">
        <v>234</v>
      </c>
      <c r="R11" s="5" t="s">
        <v>216</v>
      </c>
      <c r="S11" s="5" t="s">
        <v>217</v>
      </c>
      <c r="T11" s="744"/>
      <c r="U11" s="744"/>
      <c r="V11" s="744"/>
    </row>
    <row r="12" spans="1:22" ht="12.75">
      <c r="A12" s="154">
        <v>1</v>
      </c>
      <c r="B12" s="107">
        <v>2</v>
      </c>
      <c r="C12" s="8">
        <v>3</v>
      </c>
      <c r="D12" s="154">
        <v>4</v>
      </c>
      <c r="E12" s="107">
        <v>5</v>
      </c>
      <c r="F12" s="8">
        <v>6</v>
      </c>
      <c r="G12" s="154">
        <v>7</v>
      </c>
      <c r="H12" s="107">
        <v>8</v>
      </c>
      <c r="I12" s="8">
        <v>9</v>
      </c>
      <c r="J12" s="154">
        <v>10</v>
      </c>
      <c r="K12" s="107">
        <v>11</v>
      </c>
      <c r="L12" s="8">
        <v>12</v>
      </c>
      <c r="M12" s="154">
        <v>13</v>
      </c>
      <c r="N12" s="107">
        <v>14</v>
      </c>
      <c r="O12" s="8">
        <v>15</v>
      </c>
      <c r="P12" s="154">
        <v>16</v>
      </c>
      <c r="Q12" s="107">
        <v>17</v>
      </c>
      <c r="R12" s="8">
        <v>18</v>
      </c>
      <c r="S12" s="154">
        <v>19</v>
      </c>
      <c r="T12" s="107">
        <v>20</v>
      </c>
      <c r="U12" s="154">
        <v>21</v>
      </c>
      <c r="V12" s="107">
        <v>22</v>
      </c>
    </row>
    <row r="13" spans="1:22" ht="15">
      <c r="A13" s="346">
        <v>1</v>
      </c>
      <c r="B13" s="347" t="s">
        <v>886</v>
      </c>
      <c r="C13" s="431">
        <v>1038</v>
      </c>
      <c r="D13" s="429">
        <v>1186</v>
      </c>
      <c r="E13" s="374">
        <f>H13+K13</f>
        <v>60.48162047341175</v>
      </c>
      <c r="F13" s="427">
        <f>I13+L13</f>
        <v>252.3500411385882</v>
      </c>
      <c r="G13" s="383">
        <v>269.89</v>
      </c>
      <c r="H13" s="374">
        <v>1.210183743999984</v>
      </c>
      <c r="I13" s="427">
        <v>48.495338867999976</v>
      </c>
      <c r="J13" s="383">
        <f>SUM(H13:I13)</f>
        <v>49.70552261199996</v>
      </c>
      <c r="K13" s="374">
        <v>59.27143672941177</v>
      </c>
      <c r="L13" s="427">
        <v>203.85470227058823</v>
      </c>
      <c r="M13" s="383">
        <v>263.126139</v>
      </c>
      <c r="N13" s="374">
        <f>H13+K13</f>
        <v>60.48162047341175</v>
      </c>
      <c r="O13" s="427">
        <v>234.49</v>
      </c>
      <c r="P13" s="383">
        <f>SUM(N13:O13)</f>
        <v>294.97162047341175</v>
      </c>
      <c r="Q13" s="374">
        <f>H13+K13-N13</f>
        <v>0</v>
      </c>
      <c r="R13" s="427">
        <f>I13+L13-O13</f>
        <v>17.8600411385882</v>
      </c>
      <c r="S13" s="383">
        <f>SUM(Q13:R13)</f>
        <v>17.8600411385882</v>
      </c>
      <c r="T13" s="563" t="s">
        <v>1139</v>
      </c>
      <c r="U13" s="429">
        <v>1186</v>
      </c>
      <c r="V13" s="429">
        <v>1186</v>
      </c>
    </row>
    <row r="14" spans="1:22" ht="15">
      <c r="A14" s="346">
        <v>2</v>
      </c>
      <c r="B14" s="347" t="s">
        <v>887</v>
      </c>
      <c r="C14" s="431">
        <v>1555</v>
      </c>
      <c r="D14" s="429">
        <v>1715</v>
      </c>
      <c r="E14" s="374">
        <f aca="true" t="shared" si="0" ref="E14:E46">H14+K14</f>
        <v>92.49152628941175</v>
      </c>
      <c r="F14" s="427">
        <f aca="true" t="shared" si="1" ref="F14:F46">I14+L14</f>
        <v>378.1689662225883</v>
      </c>
      <c r="G14" s="383">
        <v>405.31</v>
      </c>
      <c r="H14" s="374">
        <v>3.714175759999989</v>
      </c>
      <c r="I14" s="427">
        <v>71.78843875200005</v>
      </c>
      <c r="J14" s="383">
        <f aca="true" t="shared" si="2" ref="J14:J46">SUM(H14:I14)</f>
        <v>75.50261451200004</v>
      </c>
      <c r="K14" s="374">
        <v>88.77735052941176</v>
      </c>
      <c r="L14" s="427">
        <v>306.3805274705883</v>
      </c>
      <c r="M14" s="383">
        <v>395.15787800000004</v>
      </c>
      <c r="N14" s="374">
        <f aca="true" t="shared" si="3" ref="N14:N46">H14+K14</f>
        <v>92.49152628941175</v>
      </c>
      <c r="O14" s="427">
        <v>343.756</v>
      </c>
      <c r="P14" s="383">
        <f aca="true" t="shared" si="4" ref="P14:P45">SUM(N14:O14)</f>
        <v>436.2475262894117</v>
      </c>
      <c r="Q14" s="374">
        <f aca="true" t="shared" si="5" ref="Q14:Q46">H14+K14-N14</f>
        <v>0</v>
      </c>
      <c r="R14" s="427">
        <f aca="true" t="shared" si="6" ref="R14:R46">I14+L14-O14</f>
        <v>34.41296622258835</v>
      </c>
      <c r="S14" s="383">
        <f aca="true" t="shared" si="7" ref="S14:S47">SUM(Q14:R14)</f>
        <v>34.41296622258835</v>
      </c>
      <c r="T14" s="563" t="s">
        <v>1139</v>
      </c>
      <c r="U14" s="429">
        <v>1715</v>
      </c>
      <c r="V14" s="429">
        <v>1715</v>
      </c>
    </row>
    <row r="15" spans="1:22" ht="15">
      <c r="A15" s="346">
        <v>3</v>
      </c>
      <c r="B15" s="347" t="s">
        <v>888</v>
      </c>
      <c r="C15" s="431">
        <v>2743</v>
      </c>
      <c r="D15" s="429">
        <v>2707</v>
      </c>
      <c r="E15" s="374">
        <f t="shared" si="0"/>
        <v>159.35861939341177</v>
      </c>
      <c r="F15" s="427">
        <f t="shared" si="1"/>
        <v>631.2570444885882</v>
      </c>
      <c r="G15" s="383">
        <f aca="true" t="shared" si="8" ref="G15:G46">SUM(E15:F15)</f>
        <v>790.615663882</v>
      </c>
      <c r="H15" s="374">
        <v>2.780445663999984</v>
      </c>
      <c r="I15" s="427">
        <v>80.61688621799999</v>
      </c>
      <c r="J15" s="383">
        <f t="shared" si="2"/>
        <v>83.39733188199997</v>
      </c>
      <c r="K15" s="374">
        <v>156.5781737294118</v>
      </c>
      <c r="L15" s="427">
        <v>550.6401582705882</v>
      </c>
      <c r="M15" s="383">
        <f aca="true" t="shared" si="9" ref="M15:M46">SUM(K15:L15)</f>
        <v>707.218332</v>
      </c>
      <c r="N15" s="374">
        <f t="shared" si="3"/>
        <v>159.35861939341177</v>
      </c>
      <c r="O15" s="427">
        <v>557.631</v>
      </c>
      <c r="P15" s="383">
        <f t="shared" si="4"/>
        <v>716.9896193934118</v>
      </c>
      <c r="Q15" s="374">
        <f t="shared" si="5"/>
        <v>0</v>
      </c>
      <c r="R15" s="427">
        <f t="shared" si="6"/>
        <v>73.62604448858826</v>
      </c>
      <c r="S15" s="383">
        <f t="shared" si="7"/>
        <v>73.62604448858826</v>
      </c>
      <c r="T15" s="563" t="s">
        <v>1139</v>
      </c>
      <c r="U15" s="429">
        <v>2707</v>
      </c>
      <c r="V15" s="429">
        <v>2707</v>
      </c>
    </row>
    <row r="16" spans="1:22" ht="15">
      <c r="A16" s="346">
        <v>4</v>
      </c>
      <c r="B16" s="347" t="s">
        <v>889</v>
      </c>
      <c r="C16" s="431">
        <v>2818</v>
      </c>
      <c r="D16" s="429">
        <v>2787</v>
      </c>
      <c r="E16" s="374">
        <f t="shared" si="0"/>
        <v>165.63511654941175</v>
      </c>
      <c r="F16" s="427">
        <f t="shared" si="1"/>
        <v>666.1580884172881</v>
      </c>
      <c r="G16" s="383">
        <f t="shared" si="8"/>
        <v>831.7932049666999</v>
      </c>
      <c r="H16" s="374">
        <v>4.776587819999975</v>
      </c>
      <c r="I16" s="427">
        <v>100.82783214669996</v>
      </c>
      <c r="J16" s="383">
        <f t="shared" si="2"/>
        <v>105.60441996669994</v>
      </c>
      <c r="K16" s="374">
        <v>160.85852872941177</v>
      </c>
      <c r="L16" s="427">
        <v>565.3302562705882</v>
      </c>
      <c r="M16" s="383">
        <f t="shared" si="9"/>
        <v>726.1887849999999</v>
      </c>
      <c r="N16" s="374">
        <f t="shared" si="3"/>
        <v>165.63511654941175</v>
      </c>
      <c r="O16" s="427">
        <v>573.44</v>
      </c>
      <c r="P16" s="383">
        <f t="shared" si="4"/>
        <v>739.0751165494119</v>
      </c>
      <c r="Q16" s="374">
        <f t="shared" si="5"/>
        <v>0</v>
      </c>
      <c r="R16" s="427">
        <f t="shared" si="6"/>
        <v>92.71808841728807</v>
      </c>
      <c r="S16" s="383">
        <f t="shared" si="7"/>
        <v>92.71808841728807</v>
      </c>
      <c r="T16" s="563" t="s">
        <v>1139</v>
      </c>
      <c r="U16" s="429">
        <v>2787</v>
      </c>
      <c r="V16" s="429">
        <v>2787</v>
      </c>
    </row>
    <row r="17" spans="1:22" ht="15">
      <c r="A17" s="346">
        <v>5</v>
      </c>
      <c r="B17" s="347" t="s">
        <v>890</v>
      </c>
      <c r="C17" s="431">
        <v>2895</v>
      </c>
      <c r="D17" s="429">
        <v>2979</v>
      </c>
      <c r="E17" s="374">
        <f t="shared" si="0"/>
        <v>168.4017469374118</v>
      </c>
      <c r="F17" s="427">
        <f t="shared" si="1"/>
        <v>701.6805028471882</v>
      </c>
      <c r="G17" s="383">
        <f t="shared" si="8"/>
        <v>870.0822497846</v>
      </c>
      <c r="H17" s="374">
        <v>3.148720408000031</v>
      </c>
      <c r="I17" s="427">
        <v>120.1692343766</v>
      </c>
      <c r="J17" s="383">
        <f t="shared" si="2"/>
        <v>123.31795478460003</v>
      </c>
      <c r="K17" s="374">
        <v>165.25302652941176</v>
      </c>
      <c r="L17" s="427">
        <v>581.5112684705882</v>
      </c>
      <c r="M17" s="383">
        <f t="shared" si="9"/>
        <v>746.764295</v>
      </c>
      <c r="N17" s="374">
        <f t="shared" si="3"/>
        <v>168.4017469374118</v>
      </c>
      <c r="O17" s="427">
        <v>611.4260000000002</v>
      </c>
      <c r="P17" s="383">
        <f t="shared" si="4"/>
        <v>779.8277469374119</v>
      </c>
      <c r="Q17" s="374">
        <f t="shared" si="5"/>
        <v>0</v>
      </c>
      <c r="R17" s="427">
        <f t="shared" si="6"/>
        <v>90.25450284718806</v>
      </c>
      <c r="S17" s="383">
        <f t="shared" si="7"/>
        <v>90.25450284718806</v>
      </c>
      <c r="T17" s="563" t="s">
        <v>1139</v>
      </c>
      <c r="U17" s="429">
        <v>2979</v>
      </c>
      <c r="V17" s="429">
        <v>2979</v>
      </c>
    </row>
    <row r="18" spans="1:22" ht="15">
      <c r="A18" s="346">
        <v>6</v>
      </c>
      <c r="B18" s="347" t="s">
        <v>891</v>
      </c>
      <c r="C18" s="431">
        <v>1367</v>
      </c>
      <c r="D18" s="429">
        <v>1337</v>
      </c>
      <c r="E18" s="374">
        <f t="shared" si="0"/>
        <v>78.29769453741176</v>
      </c>
      <c r="F18" s="427">
        <f t="shared" si="1"/>
        <v>302.37220384958823</v>
      </c>
      <c r="G18" s="383">
        <f t="shared" si="8"/>
        <v>380.669898387</v>
      </c>
      <c r="H18" s="374">
        <v>0.2497672079999944</v>
      </c>
      <c r="I18" s="427">
        <v>27.383862178999976</v>
      </c>
      <c r="J18" s="383">
        <f t="shared" si="2"/>
        <v>27.63362938699997</v>
      </c>
      <c r="K18" s="374">
        <v>78.04792732941176</v>
      </c>
      <c r="L18" s="427">
        <v>274.9883416705882</v>
      </c>
      <c r="M18" s="383">
        <f t="shared" si="9"/>
        <v>353.036269</v>
      </c>
      <c r="N18" s="374">
        <f t="shared" si="3"/>
        <v>78.29769453741176</v>
      </c>
      <c r="O18" s="427">
        <v>277.384</v>
      </c>
      <c r="P18" s="383">
        <f t="shared" si="4"/>
        <v>355.6816945374118</v>
      </c>
      <c r="Q18" s="374">
        <f t="shared" si="5"/>
        <v>0</v>
      </c>
      <c r="R18" s="427">
        <f t="shared" si="6"/>
        <v>24.988203849588217</v>
      </c>
      <c r="S18" s="383">
        <f t="shared" si="7"/>
        <v>24.988203849588217</v>
      </c>
      <c r="T18" s="563" t="s">
        <v>1139</v>
      </c>
      <c r="U18" s="429">
        <v>1337</v>
      </c>
      <c r="V18" s="429">
        <v>1337</v>
      </c>
    </row>
    <row r="19" spans="1:22" ht="15">
      <c r="A19" s="346">
        <v>7</v>
      </c>
      <c r="B19" s="347" t="s">
        <v>892</v>
      </c>
      <c r="C19" s="431">
        <v>1201</v>
      </c>
      <c r="D19" s="429">
        <v>1138</v>
      </c>
      <c r="E19" s="374">
        <f t="shared" si="0"/>
        <v>73.03281194541178</v>
      </c>
      <c r="F19" s="427">
        <f t="shared" si="1"/>
        <v>293.16400950478817</v>
      </c>
      <c r="G19" s="383">
        <f t="shared" si="8"/>
        <v>366.19682145019993</v>
      </c>
      <c r="H19" s="374">
        <v>4.458737016000001</v>
      </c>
      <c r="I19" s="427">
        <v>50.856481434199935</v>
      </c>
      <c r="J19" s="383">
        <f t="shared" si="2"/>
        <v>55.315218450199936</v>
      </c>
      <c r="K19" s="374">
        <v>68.57407492941178</v>
      </c>
      <c r="L19" s="427">
        <v>242.30752807058826</v>
      </c>
      <c r="M19" s="383">
        <f t="shared" si="9"/>
        <v>310.88160300000004</v>
      </c>
      <c r="N19" s="374">
        <f t="shared" si="3"/>
        <v>73.03281194541178</v>
      </c>
      <c r="O19" s="427">
        <v>239.274</v>
      </c>
      <c r="P19" s="383">
        <f t="shared" si="4"/>
        <v>312.30681194541177</v>
      </c>
      <c r="Q19" s="374">
        <f t="shared" si="5"/>
        <v>0</v>
      </c>
      <c r="R19" s="427">
        <f t="shared" si="6"/>
        <v>53.89000950478817</v>
      </c>
      <c r="S19" s="383">
        <f t="shared" si="7"/>
        <v>53.89000950478817</v>
      </c>
      <c r="T19" s="563" t="s">
        <v>1139</v>
      </c>
      <c r="U19" s="429">
        <v>1138</v>
      </c>
      <c r="V19" s="429">
        <v>1138</v>
      </c>
    </row>
    <row r="20" spans="1:22" ht="15">
      <c r="A20" s="346">
        <v>8</v>
      </c>
      <c r="B20" s="347" t="s">
        <v>893</v>
      </c>
      <c r="C20" s="431">
        <v>2029</v>
      </c>
      <c r="D20" s="429">
        <v>1993</v>
      </c>
      <c r="E20" s="374">
        <f t="shared" si="0"/>
        <v>121.14464195341178</v>
      </c>
      <c r="F20" s="427">
        <f t="shared" si="1"/>
        <v>516.3850773685883</v>
      </c>
      <c r="G20" s="383">
        <f t="shared" si="8"/>
        <v>637.5297193220001</v>
      </c>
      <c r="H20" s="374">
        <v>5.315447824000017</v>
      </c>
      <c r="I20" s="427">
        <v>109.53285749800006</v>
      </c>
      <c r="J20" s="383">
        <f t="shared" si="2"/>
        <v>114.84830532200007</v>
      </c>
      <c r="K20" s="374">
        <v>115.82919412941176</v>
      </c>
      <c r="L20" s="427">
        <v>406.8522198705882</v>
      </c>
      <c r="M20" s="383">
        <f t="shared" si="9"/>
        <v>522.681414</v>
      </c>
      <c r="N20" s="374">
        <f t="shared" si="3"/>
        <v>121.14464195341178</v>
      </c>
      <c r="O20" s="427">
        <v>408.70500000000004</v>
      </c>
      <c r="P20" s="383">
        <f t="shared" si="4"/>
        <v>529.8496419534118</v>
      </c>
      <c r="Q20" s="374">
        <f t="shared" si="5"/>
        <v>0</v>
      </c>
      <c r="R20" s="427">
        <f t="shared" si="6"/>
        <v>107.68007736858829</v>
      </c>
      <c r="S20" s="383">
        <f t="shared" si="7"/>
        <v>107.68007736858829</v>
      </c>
      <c r="T20" s="563" t="s">
        <v>1139</v>
      </c>
      <c r="U20" s="429">
        <v>1993</v>
      </c>
      <c r="V20" s="429">
        <v>1993</v>
      </c>
    </row>
    <row r="21" spans="1:22" ht="15">
      <c r="A21" s="346">
        <v>9</v>
      </c>
      <c r="B21" s="347" t="s">
        <v>894</v>
      </c>
      <c r="C21" s="431">
        <v>1151</v>
      </c>
      <c r="D21" s="429">
        <v>1290</v>
      </c>
      <c r="E21" s="374">
        <f t="shared" si="0"/>
        <v>69.91821536141178</v>
      </c>
      <c r="F21" s="427">
        <f t="shared" si="1"/>
        <v>339.63570606498826</v>
      </c>
      <c r="G21" s="383">
        <f t="shared" si="8"/>
        <v>409.55392142640005</v>
      </c>
      <c r="H21" s="374">
        <v>4.197710432000008</v>
      </c>
      <c r="I21" s="427">
        <v>107.80089599439998</v>
      </c>
      <c r="J21" s="383">
        <f t="shared" si="2"/>
        <v>111.99860642639999</v>
      </c>
      <c r="K21" s="374">
        <v>65.72050492941177</v>
      </c>
      <c r="L21" s="427">
        <v>231.83481007058828</v>
      </c>
      <c r="M21" s="383">
        <f t="shared" si="9"/>
        <v>297.55531500000006</v>
      </c>
      <c r="N21" s="374">
        <f t="shared" si="3"/>
        <v>69.91821536141178</v>
      </c>
      <c r="O21" s="427">
        <v>262.69100000000003</v>
      </c>
      <c r="P21" s="383">
        <f t="shared" si="4"/>
        <v>332.6092153614118</v>
      </c>
      <c r="Q21" s="374">
        <f t="shared" si="5"/>
        <v>0</v>
      </c>
      <c r="R21" s="427">
        <f t="shared" si="6"/>
        <v>76.94470606498822</v>
      </c>
      <c r="S21" s="383">
        <f t="shared" si="7"/>
        <v>76.94470606498822</v>
      </c>
      <c r="T21" s="563" t="s">
        <v>1139</v>
      </c>
      <c r="U21" s="429">
        <v>1290</v>
      </c>
      <c r="V21" s="429">
        <v>1290</v>
      </c>
    </row>
    <row r="22" spans="1:22" ht="15">
      <c r="A22" s="346">
        <v>10</v>
      </c>
      <c r="B22" s="347" t="s">
        <v>895</v>
      </c>
      <c r="C22" s="431">
        <v>2325</v>
      </c>
      <c r="D22" s="429">
        <v>2289</v>
      </c>
      <c r="E22" s="374">
        <f t="shared" si="0"/>
        <v>133.41329593341175</v>
      </c>
      <c r="F22" s="427">
        <f t="shared" si="1"/>
        <v>553.2448704412883</v>
      </c>
      <c r="G22" s="383">
        <f t="shared" si="8"/>
        <v>686.6581663747</v>
      </c>
      <c r="H22" s="374">
        <v>0.6909674039999913</v>
      </c>
      <c r="I22" s="427">
        <v>86.76570997070007</v>
      </c>
      <c r="J22" s="383">
        <f t="shared" si="2"/>
        <v>87.45667737470006</v>
      </c>
      <c r="K22" s="374">
        <v>132.72232852941175</v>
      </c>
      <c r="L22" s="427">
        <v>466.4791604705882</v>
      </c>
      <c r="M22" s="383">
        <f t="shared" si="9"/>
        <v>599.201489</v>
      </c>
      <c r="N22" s="374">
        <f t="shared" si="3"/>
        <v>133.41329593341175</v>
      </c>
      <c r="O22" s="427">
        <v>471.302</v>
      </c>
      <c r="P22" s="383">
        <f t="shared" si="4"/>
        <v>604.7152959334118</v>
      </c>
      <c r="Q22" s="374">
        <f t="shared" si="5"/>
        <v>0</v>
      </c>
      <c r="R22" s="427">
        <f t="shared" si="6"/>
        <v>81.94287044128828</v>
      </c>
      <c r="S22" s="383">
        <f t="shared" si="7"/>
        <v>81.94287044128828</v>
      </c>
      <c r="T22" s="563" t="s">
        <v>1139</v>
      </c>
      <c r="U22" s="429">
        <v>2289</v>
      </c>
      <c r="V22" s="429">
        <v>2289</v>
      </c>
    </row>
    <row r="23" spans="1:22" ht="15">
      <c r="A23" s="346">
        <v>11</v>
      </c>
      <c r="B23" s="347" t="s">
        <v>896</v>
      </c>
      <c r="C23" s="431">
        <v>1875</v>
      </c>
      <c r="D23" s="429">
        <v>1659</v>
      </c>
      <c r="E23" s="374">
        <f t="shared" si="0"/>
        <v>109.74901115741176</v>
      </c>
      <c r="F23" s="427">
        <f t="shared" si="1"/>
        <v>477.98719573668825</v>
      </c>
      <c r="G23" s="383">
        <f t="shared" si="8"/>
        <v>587.7362068941</v>
      </c>
      <c r="H23" s="374">
        <v>2.70881262799999</v>
      </c>
      <c r="I23" s="427">
        <v>101.24139626609997</v>
      </c>
      <c r="J23" s="383">
        <f t="shared" si="2"/>
        <v>103.95020889409996</v>
      </c>
      <c r="K23" s="374">
        <v>107.04019852941177</v>
      </c>
      <c r="L23" s="427">
        <v>376.7457994705883</v>
      </c>
      <c r="M23" s="383">
        <f t="shared" si="9"/>
        <v>483.78599800000006</v>
      </c>
      <c r="N23" s="374">
        <f t="shared" si="3"/>
        <v>109.74901115741176</v>
      </c>
      <c r="O23" s="427">
        <v>342.696</v>
      </c>
      <c r="P23" s="383">
        <f t="shared" si="4"/>
        <v>452.4450111574118</v>
      </c>
      <c r="Q23" s="374">
        <f t="shared" si="5"/>
        <v>0</v>
      </c>
      <c r="R23" s="427">
        <f t="shared" si="6"/>
        <v>135.29119573668822</v>
      </c>
      <c r="S23" s="383">
        <f t="shared" si="7"/>
        <v>135.29119573668822</v>
      </c>
      <c r="T23" s="563" t="s">
        <v>1139</v>
      </c>
      <c r="U23" s="429">
        <v>1659</v>
      </c>
      <c r="V23" s="429">
        <v>1659</v>
      </c>
    </row>
    <row r="24" spans="1:22" ht="15">
      <c r="A24" s="346">
        <v>12</v>
      </c>
      <c r="B24" s="347" t="s">
        <v>897</v>
      </c>
      <c r="C24" s="431">
        <v>4467</v>
      </c>
      <c r="D24" s="429">
        <v>3220</v>
      </c>
      <c r="E24" s="374">
        <f t="shared" si="0"/>
        <v>258.9225597630118</v>
      </c>
      <c r="F24" s="427">
        <f t="shared" si="1"/>
        <v>931.3571615715083</v>
      </c>
      <c r="G24" s="383">
        <f t="shared" si="8"/>
        <v>1190.2797213345202</v>
      </c>
      <c r="H24" s="374">
        <v>3.953292433600012</v>
      </c>
      <c r="I24" s="427">
        <v>42.66521090091999</v>
      </c>
      <c r="J24" s="383">
        <f t="shared" si="2"/>
        <v>46.61850333452</v>
      </c>
      <c r="K24" s="374">
        <v>254.96926732941176</v>
      </c>
      <c r="L24" s="427">
        <v>888.6919506705883</v>
      </c>
      <c r="M24" s="383">
        <f t="shared" si="9"/>
        <v>1143.6612180000002</v>
      </c>
      <c r="N24" s="374">
        <f t="shared" si="3"/>
        <v>258.9225597630118</v>
      </c>
      <c r="O24" s="427">
        <v>786.1150000000002</v>
      </c>
      <c r="P24" s="383">
        <f t="shared" si="4"/>
        <v>1045.037559763012</v>
      </c>
      <c r="Q24" s="374">
        <f t="shared" si="5"/>
        <v>0</v>
      </c>
      <c r="R24" s="427">
        <f t="shared" si="6"/>
        <v>145.24216157150806</v>
      </c>
      <c r="S24" s="383">
        <f t="shared" si="7"/>
        <v>145.24216157150806</v>
      </c>
      <c r="T24" s="563" t="s">
        <v>1139</v>
      </c>
      <c r="U24" s="429">
        <v>3220</v>
      </c>
      <c r="V24" s="429">
        <v>3220</v>
      </c>
    </row>
    <row r="25" spans="1:22" ht="15">
      <c r="A25" s="346">
        <v>13</v>
      </c>
      <c r="B25" s="347" t="s">
        <v>898</v>
      </c>
      <c r="C25" s="431">
        <v>2762</v>
      </c>
      <c r="D25" s="429">
        <v>2560</v>
      </c>
      <c r="E25" s="374">
        <f t="shared" si="0"/>
        <v>161.76595528981179</v>
      </c>
      <c r="F25" s="427">
        <f t="shared" si="1"/>
        <v>656.5545709441185</v>
      </c>
      <c r="G25" s="383">
        <f t="shared" si="8"/>
        <v>818.3205262339303</v>
      </c>
      <c r="H25" s="374">
        <v>4.1034249604000195</v>
      </c>
      <c r="I25" s="427">
        <v>102.70722527353013</v>
      </c>
      <c r="J25" s="383">
        <f t="shared" si="2"/>
        <v>106.81065023393015</v>
      </c>
      <c r="K25" s="374">
        <v>157.66253032941177</v>
      </c>
      <c r="L25" s="427">
        <v>553.8473456705883</v>
      </c>
      <c r="M25" s="383">
        <f t="shared" si="9"/>
        <v>711.5098760000001</v>
      </c>
      <c r="N25" s="374">
        <f t="shared" si="3"/>
        <v>161.76595528981179</v>
      </c>
      <c r="O25" s="427">
        <v>538.062</v>
      </c>
      <c r="P25" s="383">
        <f t="shared" si="4"/>
        <v>699.8279552898118</v>
      </c>
      <c r="Q25" s="374">
        <f t="shared" si="5"/>
        <v>0</v>
      </c>
      <c r="R25" s="427">
        <f t="shared" si="6"/>
        <v>118.49257094411848</v>
      </c>
      <c r="S25" s="383">
        <f t="shared" si="7"/>
        <v>118.49257094411848</v>
      </c>
      <c r="T25" s="563" t="s">
        <v>1139</v>
      </c>
      <c r="U25" s="429">
        <v>2560</v>
      </c>
      <c r="V25" s="429">
        <v>2560</v>
      </c>
    </row>
    <row r="26" spans="1:22" ht="15">
      <c r="A26" s="346">
        <v>14</v>
      </c>
      <c r="B26" s="347" t="s">
        <v>899</v>
      </c>
      <c r="C26" s="431">
        <v>1375</v>
      </c>
      <c r="D26" s="429">
        <v>1367</v>
      </c>
      <c r="E26" s="374">
        <f t="shared" si="0"/>
        <v>80.75758907741178</v>
      </c>
      <c r="F26" s="427">
        <f t="shared" si="1"/>
        <v>318.9254321422883</v>
      </c>
      <c r="G26" s="383">
        <f t="shared" si="8"/>
        <v>399.6830212197001</v>
      </c>
      <c r="H26" s="374">
        <v>2.253090548000003</v>
      </c>
      <c r="I26" s="427">
        <v>43.98837767170008</v>
      </c>
      <c r="J26" s="383">
        <f t="shared" si="2"/>
        <v>46.24146821970008</v>
      </c>
      <c r="K26" s="374">
        <v>78.50449852941178</v>
      </c>
      <c r="L26" s="427">
        <v>274.93705447058824</v>
      </c>
      <c r="M26" s="383">
        <f t="shared" si="9"/>
        <v>353.441553</v>
      </c>
      <c r="N26" s="374">
        <f t="shared" si="3"/>
        <v>80.75758907741178</v>
      </c>
      <c r="O26" s="427">
        <v>280.728</v>
      </c>
      <c r="P26" s="383">
        <f t="shared" si="4"/>
        <v>361.48558907741176</v>
      </c>
      <c r="Q26" s="374">
        <f t="shared" si="5"/>
        <v>0</v>
      </c>
      <c r="R26" s="427">
        <f t="shared" si="6"/>
        <v>38.19743214228828</v>
      </c>
      <c r="S26" s="383">
        <f t="shared" si="7"/>
        <v>38.19743214228828</v>
      </c>
      <c r="T26" s="563" t="s">
        <v>1139</v>
      </c>
      <c r="U26" s="429">
        <v>1367</v>
      </c>
      <c r="V26" s="429">
        <v>1367</v>
      </c>
    </row>
    <row r="27" spans="1:22" ht="15">
      <c r="A27" s="346">
        <v>15</v>
      </c>
      <c r="B27" s="347" t="s">
        <v>900</v>
      </c>
      <c r="C27" s="431">
        <v>860</v>
      </c>
      <c r="D27" s="429">
        <v>853</v>
      </c>
      <c r="E27" s="374">
        <f t="shared" si="0"/>
        <v>52.30414318141177</v>
      </c>
      <c r="F27" s="427">
        <f t="shared" si="1"/>
        <v>222.40964930668827</v>
      </c>
      <c r="G27" s="383">
        <f t="shared" si="8"/>
        <v>274.7137924881</v>
      </c>
      <c r="H27" s="374">
        <v>3.1914156519999963</v>
      </c>
      <c r="I27" s="427">
        <v>49.882632836100015</v>
      </c>
      <c r="J27" s="383">
        <f t="shared" si="2"/>
        <v>53.07404848810001</v>
      </c>
      <c r="K27" s="374">
        <v>49.11272752941177</v>
      </c>
      <c r="L27" s="427">
        <v>172.52701647058825</v>
      </c>
      <c r="M27" s="383">
        <f t="shared" si="9"/>
        <v>221.639744</v>
      </c>
      <c r="N27" s="374">
        <f t="shared" si="3"/>
        <v>52.30414318141177</v>
      </c>
      <c r="O27" s="427">
        <v>176.64000000000001</v>
      </c>
      <c r="P27" s="383">
        <f t="shared" si="4"/>
        <v>228.9441431814118</v>
      </c>
      <c r="Q27" s="374">
        <f t="shared" si="5"/>
        <v>0</v>
      </c>
      <c r="R27" s="427">
        <f t="shared" si="6"/>
        <v>45.76964930668825</v>
      </c>
      <c r="S27" s="383">
        <f t="shared" si="7"/>
        <v>45.76964930668825</v>
      </c>
      <c r="T27" s="563" t="s">
        <v>1139</v>
      </c>
      <c r="U27" s="429">
        <v>853</v>
      </c>
      <c r="V27" s="429">
        <v>853</v>
      </c>
    </row>
    <row r="28" spans="1:22" ht="15">
      <c r="A28" s="346">
        <v>16</v>
      </c>
      <c r="B28" s="347" t="s">
        <v>901</v>
      </c>
      <c r="C28" s="431">
        <v>2969</v>
      </c>
      <c r="D28" s="429">
        <v>2871</v>
      </c>
      <c r="E28" s="374">
        <f t="shared" si="0"/>
        <v>171.53574749741173</v>
      </c>
      <c r="F28" s="427">
        <f t="shared" si="1"/>
        <v>711.5397284631882</v>
      </c>
      <c r="G28" s="383">
        <f t="shared" si="8"/>
        <v>883.0754759606</v>
      </c>
      <c r="H28" s="374">
        <v>2.0594373679999762</v>
      </c>
      <c r="I28" s="427">
        <v>114.69385259260002</v>
      </c>
      <c r="J28" s="383">
        <f t="shared" si="2"/>
        <v>116.7532899606</v>
      </c>
      <c r="K28" s="374">
        <v>169.47631012941176</v>
      </c>
      <c r="L28" s="427">
        <v>596.8458758705882</v>
      </c>
      <c r="M28" s="383">
        <f t="shared" si="9"/>
        <v>766.322186</v>
      </c>
      <c r="N28" s="374">
        <f t="shared" si="3"/>
        <v>171.53574749741173</v>
      </c>
      <c r="O28" s="427">
        <v>591.738</v>
      </c>
      <c r="P28" s="383">
        <f t="shared" si="4"/>
        <v>763.2737474974118</v>
      </c>
      <c r="Q28" s="374">
        <f t="shared" si="5"/>
        <v>0</v>
      </c>
      <c r="R28" s="427">
        <f t="shared" si="6"/>
        <v>119.80172846318817</v>
      </c>
      <c r="S28" s="383">
        <f t="shared" si="7"/>
        <v>119.80172846318817</v>
      </c>
      <c r="T28" s="563" t="s">
        <v>1139</v>
      </c>
      <c r="U28" s="429">
        <v>2871</v>
      </c>
      <c r="V28" s="429">
        <v>2871</v>
      </c>
    </row>
    <row r="29" spans="1:22" ht="15">
      <c r="A29" s="346">
        <v>17</v>
      </c>
      <c r="B29" s="347" t="s">
        <v>902</v>
      </c>
      <c r="C29" s="431">
        <v>1963</v>
      </c>
      <c r="D29" s="429">
        <v>1830</v>
      </c>
      <c r="E29" s="374">
        <f t="shared" si="0"/>
        <v>113.66595152541173</v>
      </c>
      <c r="F29" s="427">
        <f t="shared" si="1"/>
        <v>474.5713408442883</v>
      </c>
      <c r="G29" s="383">
        <f t="shared" si="8"/>
        <v>588.2372923697</v>
      </c>
      <c r="H29" s="374">
        <v>1.6034697959999704</v>
      </c>
      <c r="I29" s="427">
        <v>79.85021857370003</v>
      </c>
      <c r="J29" s="383">
        <f t="shared" si="2"/>
        <v>81.4536883697</v>
      </c>
      <c r="K29" s="374">
        <v>112.06248172941176</v>
      </c>
      <c r="L29" s="427">
        <v>394.72112227058824</v>
      </c>
      <c r="M29" s="383">
        <f t="shared" si="9"/>
        <v>506.78360399999997</v>
      </c>
      <c r="N29" s="374">
        <f t="shared" si="3"/>
        <v>113.66595152541173</v>
      </c>
      <c r="O29" s="427">
        <v>382.056</v>
      </c>
      <c r="P29" s="383">
        <f t="shared" si="4"/>
        <v>495.7219515254117</v>
      </c>
      <c r="Q29" s="374">
        <f t="shared" si="5"/>
        <v>0</v>
      </c>
      <c r="R29" s="427">
        <f t="shared" si="6"/>
        <v>92.51534084428829</v>
      </c>
      <c r="S29" s="383">
        <f t="shared" si="7"/>
        <v>92.51534084428829</v>
      </c>
      <c r="T29" s="563" t="s">
        <v>1139</v>
      </c>
      <c r="U29" s="429">
        <v>1830</v>
      </c>
      <c r="V29" s="429">
        <v>1830</v>
      </c>
    </row>
    <row r="30" spans="1:22" ht="15">
      <c r="A30" s="348">
        <v>18</v>
      </c>
      <c r="B30" s="349" t="s">
        <v>903</v>
      </c>
      <c r="C30" s="431">
        <v>2551</v>
      </c>
      <c r="D30" s="429">
        <v>2542</v>
      </c>
      <c r="E30" s="374">
        <f t="shared" si="0"/>
        <v>147.76711368941181</v>
      </c>
      <c r="F30" s="427">
        <f t="shared" si="1"/>
        <v>515.9225421351883</v>
      </c>
      <c r="G30" s="383">
        <f t="shared" si="8"/>
        <v>663.6896558246001</v>
      </c>
      <c r="H30" s="374">
        <v>2.1466487600000193</v>
      </c>
      <c r="I30" s="427">
        <v>6.344066064600042</v>
      </c>
      <c r="J30" s="383">
        <f t="shared" si="2"/>
        <v>8.490714824600062</v>
      </c>
      <c r="K30" s="374">
        <v>145.62046492941178</v>
      </c>
      <c r="L30" s="427">
        <v>509.5784760705883</v>
      </c>
      <c r="M30" s="383">
        <f t="shared" si="9"/>
        <v>655.1989410000001</v>
      </c>
      <c r="N30" s="374">
        <f t="shared" si="3"/>
        <v>147.76711368941181</v>
      </c>
      <c r="O30" s="427">
        <v>489.64</v>
      </c>
      <c r="P30" s="383">
        <f t="shared" si="4"/>
        <v>637.4071136894117</v>
      </c>
      <c r="Q30" s="374">
        <f t="shared" si="5"/>
        <v>0</v>
      </c>
      <c r="R30" s="427">
        <f t="shared" si="6"/>
        <v>26.28254213518835</v>
      </c>
      <c r="S30" s="383">
        <f t="shared" si="7"/>
        <v>26.28254213518835</v>
      </c>
      <c r="T30" s="563" t="s">
        <v>1139</v>
      </c>
      <c r="U30" s="429">
        <v>2542</v>
      </c>
      <c r="V30" s="429">
        <v>2542</v>
      </c>
    </row>
    <row r="31" spans="1:22" ht="15">
      <c r="A31" s="346">
        <v>19</v>
      </c>
      <c r="B31" s="347" t="s">
        <v>904</v>
      </c>
      <c r="C31" s="431">
        <v>1277</v>
      </c>
      <c r="D31" s="429">
        <v>1240</v>
      </c>
      <c r="E31" s="374">
        <f t="shared" si="0"/>
        <v>77.51247630941174</v>
      </c>
      <c r="F31" s="427">
        <f t="shared" si="1"/>
        <v>328.12073565708823</v>
      </c>
      <c r="G31" s="383">
        <f t="shared" si="8"/>
        <v>405.63321196649997</v>
      </c>
      <c r="H31" s="374">
        <v>4.600974979999975</v>
      </c>
      <c r="I31" s="427">
        <v>72.71734698649999</v>
      </c>
      <c r="J31" s="383">
        <f t="shared" si="2"/>
        <v>77.31832196649997</v>
      </c>
      <c r="K31" s="374">
        <v>72.91150132941176</v>
      </c>
      <c r="L31" s="427">
        <v>255.40338867058824</v>
      </c>
      <c r="M31" s="383">
        <f t="shared" si="9"/>
        <v>328.31489</v>
      </c>
      <c r="N31" s="374">
        <f t="shared" si="3"/>
        <v>77.51247630941174</v>
      </c>
      <c r="O31" s="427">
        <v>257.43</v>
      </c>
      <c r="P31" s="383">
        <f t="shared" si="4"/>
        <v>334.94247630941175</v>
      </c>
      <c r="Q31" s="374">
        <f t="shared" si="5"/>
        <v>0</v>
      </c>
      <c r="R31" s="427">
        <f t="shared" si="6"/>
        <v>70.69073565708823</v>
      </c>
      <c r="S31" s="383">
        <f t="shared" si="7"/>
        <v>70.69073565708823</v>
      </c>
      <c r="T31" s="563" t="s">
        <v>1139</v>
      </c>
      <c r="U31" s="429">
        <v>1240</v>
      </c>
      <c r="V31" s="429">
        <v>1240</v>
      </c>
    </row>
    <row r="32" spans="1:22" ht="15">
      <c r="A32" s="348">
        <v>20</v>
      </c>
      <c r="B32" s="349" t="s">
        <v>905</v>
      </c>
      <c r="C32" s="431">
        <v>1466</v>
      </c>
      <c r="D32" s="429">
        <v>1429</v>
      </c>
      <c r="E32" s="374">
        <f t="shared" si="0"/>
        <v>89.54294626541177</v>
      </c>
      <c r="F32" s="427">
        <f t="shared" si="1"/>
        <v>333.71328176098825</v>
      </c>
      <c r="G32" s="383">
        <f t="shared" si="8"/>
        <v>423.25622802640004</v>
      </c>
      <c r="H32" s="374">
        <v>5.844950335999997</v>
      </c>
      <c r="I32" s="427">
        <v>45.8111556904</v>
      </c>
      <c r="J32" s="383">
        <f t="shared" si="2"/>
        <v>51.656106026399996</v>
      </c>
      <c r="K32" s="374">
        <v>83.69799592941177</v>
      </c>
      <c r="L32" s="427">
        <v>287.9021260705882</v>
      </c>
      <c r="M32" s="383">
        <f t="shared" si="9"/>
        <v>371.600122</v>
      </c>
      <c r="N32" s="374">
        <f t="shared" si="3"/>
        <v>89.54294626541177</v>
      </c>
      <c r="O32" s="427">
        <v>290.56000000000006</v>
      </c>
      <c r="P32" s="383">
        <f t="shared" si="4"/>
        <v>380.10294626541184</v>
      </c>
      <c r="Q32" s="374">
        <f t="shared" si="5"/>
        <v>0</v>
      </c>
      <c r="R32" s="427">
        <f t="shared" si="6"/>
        <v>43.15328176098819</v>
      </c>
      <c r="S32" s="383">
        <f t="shared" si="7"/>
        <v>43.15328176098819</v>
      </c>
      <c r="T32" s="563" t="s">
        <v>1139</v>
      </c>
      <c r="U32" s="429">
        <v>1429</v>
      </c>
      <c r="V32" s="429">
        <v>1429</v>
      </c>
    </row>
    <row r="33" spans="1:22" ht="15">
      <c r="A33" s="346">
        <v>21</v>
      </c>
      <c r="B33" s="347" t="s">
        <v>906</v>
      </c>
      <c r="C33" s="431">
        <v>1304</v>
      </c>
      <c r="D33" s="429">
        <v>1362</v>
      </c>
      <c r="E33" s="374">
        <f t="shared" si="0"/>
        <v>80.52842970941178</v>
      </c>
      <c r="F33" s="427">
        <f t="shared" si="1"/>
        <v>326.0672931306882</v>
      </c>
      <c r="G33" s="383">
        <f t="shared" si="8"/>
        <v>406.5957228401</v>
      </c>
      <c r="H33" s="374">
        <v>6.076000580000013</v>
      </c>
      <c r="I33" s="427">
        <v>63.6200552601</v>
      </c>
      <c r="J33" s="383">
        <f t="shared" si="2"/>
        <v>69.69605584010002</v>
      </c>
      <c r="K33" s="374">
        <v>74.45242912941177</v>
      </c>
      <c r="L33" s="427">
        <v>262.4472378705882</v>
      </c>
      <c r="M33" s="383">
        <f t="shared" si="9"/>
        <v>336.89966699999997</v>
      </c>
      <c r="N33" s="374">
        <f t="shared" si="3"/>
        <v>80.52842970941178</v>
      </c>
      <c r="O33" s="427">
        <v>274.778</v>
      </c>
      <c r="P33" s="383">
        <f t="shared" si="4"/>
        <v>355.3064297094118</v>
      </c>
      <c r="Q33" s="374">
        <f t="shared" si="5"/>
        <v>0</v>
      </c>
      <c r="R33" s="427">
        <f t="shared" si="6"/>
        <v>51.28929313068818</v>
      </c>
      <c r="S33" s="383">
        <f t="shared" si="7"/>
        <v>51.28929313068818</v>
      </c>
      <c r="T33" s="563" t="s">
        <v>1139</v>
      </c>
      <c r="U33" s="429">
        <v>1362</v>
      </c>
      <c r="V33" s="429">
        <v>1362</v>
      </c>
    </row>
    <row r="34" spans="1:22" ht="15">
      <c r="A34" s="346">
        <v>22</v>
      </c>
      <c r="B34" s="347" t="s">
        <v>907</v>
      </c>
      <c r="C34" s="431">
        <v>1519</v>
      </c>
      <c r="D34" s="429">
        <v>1509</v>
      </c>
      <c r="E34" s="374">
        <f t="shared" si="0"/>
        <v>89.02995471341177</v>
      </c>
      <c r="F34" s="427">
        <f t="shared" si="1"/>
        <v>391.68861392398816</v>
      </c>
      <c r="G34" s="383">
        <f t="shared" si="8"/>
        <v>480.7185686373999</v>
      </c>
      <c r="H34" s="374">
        <v>2.307174584000009</v>
      </c>
      <c r="I34" s="427">
        <v>86.95696405339999</v>
      </c>
      <c r="J34" s="383">
        <f t="shared" si="2"/>
        <v>89.2641386374</v>
      </c>
      <c r="K34" s="374">
        <v>86.72278012941176</v>
      </c>
      <c r="L34" s="427">
        <v>304.73164987058817</v>
      </c>
      <c r="M34" s="383">
        <f t="shared" si="9"/>
        <v>391.45442999999995</v>
      </c>
      <c r="N34" s="374">
        <f t="shared" si="3"/>
        <v>89.02995471341177</v>
      </c>
      <c r="O34" s="427">
        <v>310.8</v>
      </c>
      <c r="P34" s="383">
        <f t="shared" si="4"/>
        <v>399.8299547134118</v>
      </c>
      <c r="Q34" s="374">
        <f t="shared" si="5"/>
        <v>0</v>
      </c>
      <c r="R34" s="427">
        <f t="shared" si="6"/>
        <v>80.88861392398815</v>
      </c>
      <c r="S34" s="383">
        <f t="shared" si="7"/>
        <v>80.88861392398815</v>
      </c>
      <c r="T34" s="563" t="s">
        <v>1139</v>
      </c>
      <c r="U34" s="429">
        <v>1509</v>
      </c>
      <c r="V34" s="429">
        <v>1509</v>
      </c>
    </row>
    <row r="35" spans="1:22" ht="15">
      <c r="A35" s="346">
        <v>23</v>
      </c>
      <c r="B35" s="347" t="s">
        <v>908</v>
      </c>
      <c r="C35" s="431">
        <v>1913</v>
      </c>
      <c r="D35" s="429">
        <v>1916</v>
      </c>
      <c r="E35" s="374">
        <f t="shared" si="0"/>
        <v>112.00261101261177</v>
      </c>
      <c r="F35" s="427">
        <f t="shared" si="1"/>
        <v>443.71367842642815</v>
      </c>
      <c r="G35" s="383">
        <f t="shared" si="8"/>
        <v>555.7162894390399</v>
      </c>
      <c r="H35" s="374">
        <v>2.7936992831999987</v>
      </c>
      <c r="I35" s="427">
        <v>58.55511815583998</v>
      </c>
      <c r="J35" s="383">
        <f t="shared" si="2"/>
        <v>61.348817439039976</v>
      </c>
      <c r="K35" s="374">
        <v>109.20891172941177</v>
      </c>
      <c r="L35" s="427">
        <v>385.15856027058817</v>
      </c>
      <c r="M35" s="383">
        <f t="shared" si="9"/>
        <v>494.3674719999999</v>
      </c>
      <c r="N35" s="374">
        <f t="shared" si="3"/>
        <v>112.00261101261177</v>
      </c>
      <c r="O35" s="427">
        <v>395.24800000000005</v>
      </c>
      <c r="P35" s="383">
        <f t="shared" si="4"/>
        <v>507.2506110126118</v>
      </c>
      <c r="Q35" s="374">
        <f t="shared" si="5"/>
        <v>0</v>
      </c>
      <c r="R35" s="427">
        <f t="shared" si="6"/>
        <v>48.4656784264281</v>
      </c>
      <c r="S35" s="383">
        <f t="shared" si="7"/>
        <v>48.4656784264281</v>
      </c>
      <c r="T35" s="563" t="s">
        <v>1139</v>
      </c>
      <c r="U35" s="429">
        <v>1916</v>
      </c>
      <c r="V35" s="429">
        <v>1916</v>
      </c>
    </row>
    <row r="36" spans="1:22" ht="15">
      <c r="A36" s="346">
        <v>24</v>
      </c>
      <c r="B36" s="347" t="s">
        <v>909</v>
      </c>
      <c r="C36" s="431">
        <v>1406</v>
      </c>
      <c r="D36" s="429">
        <v>1397</v>
      </c>
      <c r="E36" s="374">
        <f t="shared" si="0"/>
        <v>82.31992830488777</v>
      </c>
      <c r="F36" s="427">
        <f t="shared" si="1"/>
        <v>325.537454627296</v>
      </c>
      <c r="G36" s="383">
        <f t="shared" si="8"/>
        <v>407.8573829321837</v>
      </c>
      <c r="H36" s="374">
        <v>2.0462163754759928</v>
      </c>
      <c r="I36" s="427">
        <v>43.878984556707735</v>
      </c>
      <c r="J36" s="383">
        <f t="shared" si="2"/>
        <v>45.92520093218373</v>
      </c>
      <c r="K36" s="374">
        <v>80.27371192941177</v>
      </c>
      <c r="L36" s="427">
        <v>281.65847007058824</v>
      </c>
      <c r="M36" s="383">
        <f t="shared" si="9"/>
        <v>361.932182</v>
      </c>
      <c r="N36" s="374">
        <f t="shared" si="3"/>
        <v>82.31992830488777</v>
      </c>
      <c r="O36" s="427">
        <v>287.52</v>
      </c>
      <c r="P36" s="383">
        <f t="shared" si="4"/>
        <v>369.83992830488774</v>
      </c>
      <c r="Q36" s="374">
        <f t="shared" si="5"/>
        <v>0</v>
      </c>
      <c r="R36" s="427">
        <f t="shared" si="6"/>
        <v>38.01745462729599</v>
      </c>
      <c r="S36" s="383">
        <f t="shared" si="7"/>
        <v>38.01745462729599</v>
      </c>
      <c r="T36" s="563" t="s">
        <v>1139</v>
      </c>
      <c r="U36" s="429">
        <v>1397</v>
      </c>
      <c r="V36" s="429">
        <v>1397</v>
      </c>
    </row>
    <row r="37" spans="1:22" ht="15">
      <c r="A37" s="346">
        <v>25</v>
      </c>
      <c r="B37" s="347" t="s">
        <v>910</v>
      </c>
      <c r="C37" s="431">
        <v>3426</v>
      </c>
      <c r="D37" s="429">
        <v>3415</v>
      </c>
      <c r="E37" s="374">
        <f t="shared" si="0"/>
        <v>202.29885758541172</v>
      </c>
      <c r="F37" s="427">
        <f t="shared" si="1"/>
        <v>775.6985536951881</v>
      </c>
      <c r="G37" s="383">
        <f t="shared" si="8"/>
        <v>977.9974112805999</v>
      </c>
      <c r="H37" s="374">
        <v>6.740917655999965</v>
      </c>
      <c r="I37" s="427">
        <v>96.48995962460003</v>
      </c>
      <c r="J37" s="383">
        <f t="shared" si="2"/>
        <v>103.2308772806</v>
      </c>
      <c r="K37" s="374">
        <v>195.55793992941176</v>
      </c>
      <c r="L37" s="427">
        <v>679.2085940705881</v>
      </c>
      <c r="M37" s="383">
        <f t="shared" si="9"/>
        <v>874.7665339999999</v>
      </c>
      <c r="N37" s="374">
        <f t="shared" si="3"/>
        <v>202.29885758541172</v>
      </c>
      <c r="O37" s="427">
        <v>691.28</v>
      </c>
      <c r="P37" s="383">
        <f t="shared" si="4"/>
        <v>893.5788575854117</v>
      </c>
      <c r="Q37" s="374">
        <f t="shared" si="5"/>
        <v>0</v>
      </c>
      <c r="R37" s="427">
        <f t="shared" si="6"/>
        <v>84.41855369518817</v>
      </c>
      <c r="S37" s="383">
        <f t="shared" si="7"/>
        <v>84.41855369518817</v>
      </c>
      <c r="T37" s="563" t="s">
        <v>1139</v>
      </c>
      <c r="U37" s="429">
        <v>3415</v>
      </c>
      <c r="V37" s="429">
        <v>3415</v>
      </c>
    </row>
    <row r="38" spans="1:22" ht="15">
      <c r="A38" s="346">
        <v>26</v>
      </c>
      <c r="B38" s="347" t="s">
        <v>911</v>
      </c>
      <c r="C38" s="431">
        <v>4345</v>
      </c>
      <c r="D38" s="429">
        <v>4323</v>
      </c>
      <c r="E38" s="374">
        <f t="shared" si="0"/>
        <v>248.44608536021175</v>
      </c>
      <c r="F38" s="427">
        <f t="shared" si="1"/>
        <v>1030.8866475539985</v>
      </c>
      <c r="G38" s="383">
        <f t="shared" si="8"/>
        <v>1279.3327329142103</v>
      </c>
      <c r="H38" s="374">
        <v>0.4395288307999863</v>
      </c>
      <c r="I38" s="427">
        <v>166.78811208341017</v>
      </c>
      <c r="J38" s="383">
        <f t="shared" si="2"/>
        <v>167.22764091421016</v>
      </c>
      <c r="K38" s="374">
        <v>248.00655652941177</v>
      </c>
      <c r="L38" s="427">
        <v>864.0985354705882</v>
      </c>
      <c r="M38" s="383">
        <f t="shared" si="9"/>
        <v>1112.105092</v>
      </c>
      <c r="N38" s="374">
        <v>247.38</v>
      </c>
      <c r="O38" s="427">
        <v>873.7280000000001</v>
      </c>
      <c r="P38" s="383">
        <f t="shared" si="4"/>
        <v>1121.1080000000002</v>
      </c>
      <c r="Q38" s="374">
        <f t="shared" si="5"/>
        <v>1.0660853602117584</v>
      </c>
      <c r="R38" s="427">
        <f t="shared" si="6"/>
        <v>157.15864755399843</v>
      </c>
      <c r="S38" s="383">
        <f t="shared" si="7"/>
        <v>158.2247329142102</v>
      </c>
      <c r="T38" s="563" t="s">
        <v>1139</v>
      </c>
      <c r="U38" s="429">
        <v>4323</v>
      </c>
      <c r="V38" s="429">
        <v>4323</v>
      </c>
    </row>
    <row r="39" spans="1:22" ht="15">
      <c r="A39" s="346">
        <v>27</v>
      </c>
      <c r="B39" s="347" t="s">
        <v>912</v>
      </c>
      <c r="C39" s="431">
        <v>3146</v>
      </c>
      <c r="D39" s="429">
        <v>3206</v>
      </c>
      <c r="E39" s="374">
        <f t="shared" si="0"/>
        <v>180.25222528541178</v>
      </c>
      <c r="F39" s="427">
        <f t="shared" si="1"/>
        <v>730.2069041292882</v>
      </c>
      <c r="G39" s="383">
        <f t="shared" si="8"/>
        <v>910.4591294147</v>
      </c>
      <c r="H39" s="374">
        <v>0.6742773560000046</v>
      </c>
      <c r="I39" s="427">
        <v>103.08053605869986</v>
      </c>
      <c r="J39" s="383">
        <f t="shared" si="2"/>
        <v>103.75481341469987</v>
      </c>
      <c r="K39" s="374">
        <v>179.57794792941178</v>
      </c>
      <c r="L39" s="427">
        <v>627.1263680705883</v>
      </c>
      <c r="M39" s="383">
        <f t="shared" si="9"/>
        <v>806.7043160000001</v>
      </c>
      <c r="N39" s="374">
        <f t="shared" si="3"/>
        <v>180.25222528541178</v>
      </c>
      <c r="O39" s="427">
        <v>647.733</v>
      </c>
      <c r="P39" s="383">
        <f t="shared" si="4"/>
        <v>827.9852252854117</v>
      </c>
      <c r="Q39" s="374">
        <f t="shared" si="5"/>
        <v>0</v>
      </c>
      <c r="R39" s="427">
        <f t="shared" si="6"/>
        <v>82.47390412928826</v>
      </c>
      <c r="S39" s="383">
        <f t="shared" si="7"/>
        <v>82.47390412928826</v>
      </c>
      <c r="T39" s="563" t="s">
        <v>1139</v>
      </c>
      <c r="U39" s="429">
        <v>3206</v>
      </c>
      <c r="V39" s="429">
        <v>3206</v>
      </c>
    </row>
    <row r="40" spans="1:22" ht="15">
      <c r="A40" s="346">
        <v>28</v>
      </c>
      <c r="B40" s="347" t="s">
        <v>913</v>
      </c>
      <c r="C40" s="431">
        <v>2330</v>
      </c>
      <c r="D40" s="429">
        <v>2448</v>
      </c>
      <c r="E40" s="374">
        <f t="shared" si="0"/>
        <v>134.8814466014118</v>
      </c>
      <c r="F40" s="427">
        <f t="shared" si="1"/>
        <v>534.6896237629883</v>
      </c>
      <c r="G40" s="383">
        <f t="shared" si="8"/>
        <v>669.5710703644</v>
      </c>
      <c r="H40" s="374">
        <v>1.8737610720000077</v>
      </c>
      <c r="I40" s="427">
        <v>65.8038932924</v>
      </c>
      <c r="J40" s="383">
        <f t="shared" si="2"/>
        <v>67.67765436440001</v>
      </c>
      <c r="K40" s="374">
        <v>133.0076855294118</v>
      </c>
      <c r="L40" s="427">
        <v>468.8857304705882</v>
      </c>
      <c r="M40" s="383">
        <f t="shared" si="9"/>
        <v>601.893416</v>
      </c>
      <c r="N40" s="374">
        <f t="shared" si="3"/>
        <v>134.8814466014118</v>
      </c>
      <c r="O40" s="427">
        <v>495.39300000000003</v>
      </c>
      <c r="P40" s="383">
        <f t="shared" si="4"/>
        <v>630.2744466014118</v>
      </c>
      <c r="Q40" s="374">
        <f t="shared" si="5"/>
        <v>0</v>
      </c>
      <c r="R40" s="427">
        <f t="shared" si="6"/>
        <v>39.29662376298825</v>
      </c>
      <c r="S40" s="383">
        <f t="shared" si="7"/>
        <v>39.29662376298825</v>
      </c>
      <c r="T40" s="563" t="s">
        <v>1139</v>
      </c>
      <c r="U40" s="429">
        <v>2448</v>
      </c>
      <c r="V40" s="429">
        <v>2448</v>
      </c>
    </row>
    <row r="41" spans="1:22" ht="15">
      <c r="A41" s="346">
        <v>29</v>
      </c>
      <c r="B41" s="347" t="s">
        <v>914</v>
      </c>
      <c r="C41" s="431">
        <v>2263</v>
      </c>
      <c r="D41" s="429">
        <v>2498</v>
      </c>
      <c r="E41" s="374">
        <f t="shared" si="0"/>
        <v>134.18342498141175</v>
      </c>
      <c r="F41" s="427">
        <f t="shared" si="1"/>
        <v>550.7393036286883</v>
      </c>
      <c r="G41" s="383">
        <f t="shared" si="8"/>
        <v>684.9227286101</v>
      </c>
      <c r="H41" s="374">
        <v>4.999523251999989</v>
      </c>
      <c r="I41" s="427">
        <v>94.44817735810005</v>
      </c>
      <c r="J41" s="383">
        <f t="shared" si="2"/>
        <v>99.44770061010004</v>
      </c>
      <c r="K41" s="374">
        <v>129.18390172941176</v>
      </c>
      <c r="L41" s="427">
        <v>456.2911262705883</v>
      </c>
      <c r="M41" s="383">
        <f t="shared" si="9"/>
        <v>585.4750280000001</v>
      </c>
      <c r="N41" s="374">
        <f t="shared" si="3"/>
        <v>134.18342498141175</v>
      </c>
      <c r="O41" s="427">
        <v>521.998</v>
      </c>
      <c r="P41" s="383">
        <f t="shared" si="4"/>
        <v>656.1814249814117</v>
      </c>
      <c r="Q41" s="374">
        <f t="shared" si="5"/>
        <v>0</v>
      </c>
      <c r="R41" s="427">
        <f t="shared" si="6"/>
        <v>28.74130362868823</v>
      </c>
      <c r="S41" s="383">
        <f t="shared" si="7"/>
        <v>28.74130362868823</v>
      </c>
      <c r="T41" s="563" t="s">
        <v>1139</v>
      </c>
      <c r="U41" s="429">
        <v>2498</v>
      </c>
      <c r="V41" s="429">
        <v>2498</v>
      </c>
    </row>
    <row r="42" spans="1:22" ht="15">
      <c r="A42" s="346">
        <v>30</v>
      </c>
      <c r="B42" s="347" t="s">
        <v>915</v>
      </c>
      <c r="C42" s="431">
        <v>2476</v>
      </c>
      <c r="D42" s="429">
        <v>2599</v>
      </c>
      <c r="E42" s="374">
        <f t="shared" si="0"/>
        <v>143.73593534541172</v>
      </c>
      <c r="F42" s="427">
        <f t="shared" si="1"/>
        <v>599.2628833699881</v>
      </c>
      <c r="G42" s="383">
        <f t="shared" si="8"/>
        <v>742.9988187153998</v>
      </c>
      <c r="H42" s="374">
        <v>2.3958254159999512</v>
      </c>
      <c r="I42" s="427">
        <v>107.41165629939985</v>
      </c>
      <c r="J42" s="383">
        <f t="shared" si="2"/>
        <v>109.8074817153998</v>
      </c>
      <c r="K42" s="374">
        <v>141.34010992941177</v>
      </c>
      <c r="L42" s="427">
        <v>491.85122707058827</v>
      </c>
      <c r="M42" s="383">
        <f t="shared" si="9"/>
        <v>633.191337</v>
      </c>
      <c r="N42" s="374">
        <f t="shared" si="3"/>
        <v>143.73593534541172</v>
      </c>
      <c r="O42" s="427">
        <v>518.874</v>
      </c>
      <c r="P42" s="383">
        <f t="shared" si="4"/>
        <v>662.6099353454117</v>
      </c>
      <c r="Q42" s="374">
        <f t="shared" si="5"/>
        <v>0</v>
      </c>
      <c r="R42" s="427">
        <f t="shared" si="6"/>
        <v>80.3888833699881</v>
      </c>
      <c r="S42" s="383">
        <f t="shared" si="7"/>
        <v>80.3888833699881</v>
      </c>
      <c r="T42" s="563" t="s">
        <v>1139</v>
      </c>
      <c r="U42" s="429">
        <v>2599</v>
      </c>
      <c r="V42" s="429">
        <v>2599</v>
      </c>
    </row>
    <row r="43" spans="1:22" ht="15">
      <c r="A43" s="346">
        <v>31</v>
      </c>
      <c r="B43" s="347" t="s">
        <v>916</v>
      </c>
      <c r="C43" s="431">
        <v>3281</v>
      </c>
      <c r="D43" s="429">
        <v>3395</v>
      </c>
      <c r="E43" s="374">
        <f t="shared" si="0"/>
        <v>187.98115747341174</v>
      </c>
      <c r="F43" s="427">
        <f t="shared" si="1"/>
        <v>753.3914550237885</v>
      </c>
      <c r="G43" s="383">
        <f t="shared" si="8"/>
        <v>941.3726124972002</v>
      </c>
      <c r="H43" s="374">
        <v>0.6985705439999776</v>
      </c>
      <c r="I43" s="427">
        <v>96.24169895320017</v>
      </c>
      <c r="J43" s="383">
        <f t="shared" si="2"/>
        <v>96.94026949720015</v>
      </c>
      <c r="K43" s="374">
        <v>187.28258692941176</v>
      </c>
      <c r="L43" s="427">
        <v>657.1497560705883</v>
      </c>
      <c r="M43" s="383">
        <f t="shared" si="9"/>
        <v>844.4323430000001</v>
      </c>
      <c r="N43" s="374">
        <f t="shared" si="3"/>
        <v>187.98115747341174</v>
      </c>
      <c r="O43" s="427">
        <v>679.031</v>
      </c>
      <c r="P43" s="383">
        <f t="shared" si="4"/>
        <v>867.0121574734117</v>
      </c>
      <c r="Q43" s="374">
        <f t="shared" si="5"/>
        <v>0</v>
      </c>
      <c r="R43" s="427">
        <f t="shared" si="6"/>
        <v>74.36045502378852</v>
      </c>
      <c r="S43" s="383">
        <f t="shared" si="7"/>
        <v>74.36045502378852</v>
      </c>
      <c r="T43" s="563" t="s">
        <v>1139</v>
      </c>
      <c r="U43" s="429">
        <v>3395</v>
      </c>
      <c r="V43" s="429">
        <v>3395</v>
      </c>
    </row>
    <row r="44" spans="1:22" ht="15">
      <c r="A44" s="346">
        <v>32</v>
      </c>
      <c r="B44" s="347" t="s">
        <v>917</v>
      </c>
      <c r="C44" s="431">
        <v>2106</v>
      </c>
      <c r="D44" s="429">
        <v>2081</v>
      </c>
      <c r="E44" s="374">
        <f t="shared" si="0"/>
        <v>123.40314800541175</v>
      </c>
      <c r="F44" s="427">
        <f t="shared" si="1"/>
        <v>491.3375895676882</v>
      </c>
      <c r="G44" s="383">
        <f t="shared" si="8"/>
        <v>614.7407375731</v>
      </c>
      <c r="H44" s="374">
        <v>3.179456075999994</v>
      </c>
      <c r="I44" s="427">
        <v>70.55006849709997</v>
      </c>
      <c r="J44" s="383">
        <f t="shared" si="2"/>
        <v>73.72952457309997</v>
      </c>
      <c r="K44" s="374">
        <v>120.22369192941176</v>
      </c>
      <c r="L44" s="427">
        <v>420.78752107058824</v>
      </c>
      <c r="M44" s="383">
        <f t="shared" si="9"/>
        <v>541.011213</v>
      </c>
      <c r="N44" s="374">
        <f t="shared" si="3"/>
        <v>123.40314800541175</v>
      </c>
      <c r="O44" s="427">
        <v>424.66499999999996</v>
      </c>
      <c r="P44" s="383">
        <f t="shared" si="4"/>
        <v>548.0681480054117</v>
      </c>
      <c r="Q44" s="374">
        <f t="shared" si="5"/>
        <v>0</v>
      </c>
      <c r="R44" s="427">
        <f t="shared" si="6"/>
        <v>66.67258956768825</v>
      </c>
      <c r="S44" s="383">
        <f t="shared" si="7"/>
        <v>66.67258956768825</v>
      </c>
      <c r="T44" s="563" t="s">
        <v>1139</v>
      </c>
      <c r="U44" s="429">
        <v>2081</v>
      </c>
      <c r="V44" s="429">
        <v>2081</v>
      </c>
    </row>
    <row r="45" spans="1:22" ht="15">
      <c r="A45" s="346">
        <v>33</v>
      </c>
      <c r="B45" s="347" t="s">
        <v>918</v>
      </c>
      <c r="C45" s="431">
        <v>2726</v>
      </c>
      <c r="D45" s="429">
        <v>2774</v>
      </c>
      <c r="E45" s="374">
        <f t="shared" si="0"/>
        <v>157.14850034541178</v>
      </c>
      <c r="F45" s="427">
        <f t="shared" si="1"/>
        <v>634.0778257757879</v>
      </c>
      <c r="G45" s="383">
        <f t="shared" si="8"/>
        <v>791.2263261211997</v>
      </c>
      <c r="H45" s="374">
        <v>1.5455704160000039</v>
      </c>
      <c r="I45" s="427">
        <v>88.57704570519974</v>
      </c>
      <c r="J45" s="383">
        <f t="shared" si="2"/>
        <v>90.12261612119974</v>
      </c>
      <c r="K45" s="374">
        <v>155.60292992941177</v>
      </c>
      <c r="L45" s="427">
        <v>545.5007800705882</v>
      </c>
      <c r="M45" s="383">
        <f t="shared" si="9"/>
        <v>701.10371</v>
      </c>
      <c r="N45" s="374">
        <f t="shared" si="3"/>
        <v>157.14850034541178</v>
      </c>
      <c r="O45" s="427">
        <v>562.918</v>
      </c>
      <c r="P45" s="383">
        <f t="shared" si="4"/>
        <v>720.0665003454118</v>
      </c>
      <c r="Q45" s="374">
        <f t="shared" si="5"/>
        <v>0</v>
      </c>
      <c r="R45" s="427">
        <f t="shared" si="6"/>
        <v>71.15982577578791</v>
      </c>
      <c r="S45" s="383">
        <f t="shared" si="7"/>
        <v>71.15982577578791</v>
      </c>
      <c r="T45" s="563" t="s">
        <v>1139</v>
      </c>
      <c r="U45" s="429">
        <v>2774</v>
      </c>
      <c r="V45" s="429">
        <v>2774</v>
      </c>
    </row>
    <row r="46" spans="1:22" ht="15">
      <c r="A46" s="346">
        <v>34</v>
      </c>
      <c r="B46" s="347" t="s">
        <v>919</v>
      </c>
      <c r="C46" s="431">
        <v>1898</v>
      </c>
      <c r="D46" s="429">
        <v>1898</v>
      </c>
      <c r="E46" s="374">
        <f t="shared" si="0"/>
        <v>110.63216495341177</v>
      </c>
      <c r="F46" s="427">
        <f t="shared" si="1"/>
        <v>380.1793770649883</v>
      </c>
      <c r="G46" s="383">
        <f t="shared" si="8"/>
        <v>490.8115420184</v>
      </c>
      <c r="H46" s="374">
        <v>2.279324224</v>
      </c>
      <c r="I46" s="427">
        <v>2.171275794400003</v>
      </c>
      <c r="J46" s="383">
        <f t="shared" si="2"/>
        <v>4.450600018400003</v>
      </c>
      <c r="K46" s="374">
        <v>108.35284072941177</v>
      </c>
      <c r="L46" s="427">
        <v>378.00810127058827</v>
      </c>
      <c r="M46" s="383">
        <f t="shared" si="9"/>
        <v>486.360942</v>
      </c>
      <c r="N46" s="374">
        <f t="shared" si="3"/>
        <v>110.63216495341177</v>
      </c>
      <c r="O46" s="427">
        <v>326.45</v>
      </c>
      <c r="P46" s="383">
        <v>427.16</v>
      </c>
      <c r="Q46" s="374">
        <f t="shared" si="5"/>
        <v>0</v>
      </c>
      <c r="R46" s="427">
        <f t="shared" si="6"/>
        <v>53.729377064988284</v>
      </c>
      <c r="S46" s="383">
        <f t="shared" si="7"/>
        <v>53.729377064988284</v>
      </c>
      <c r="T46" s="563" t="s">
        <v>1139</v>
      </c>
      <c r="U46" s="429">
        <v>1898</v>
      </c>
      <c r="V46" s="429">
        <v>1898</v>
      </c>
    </row>
    <row r="47" spans="1:22" ht="12.75">
      <c r="A47" s="30" t="s">
        <v>19</v>
      </c>
      <c r="B47" s="9"/>
      <c r="C47" s="380">
        <f>SUM(C13:C46)</f>
        <v>74826</v>
      </c>
      <c r="D47" s="380">
        <f aca="true" t="shared" si="10" ref="D47:R47">SUM(D13:D46)</f>
        <v>73813</v>
      </c>
      <c r="E47" s="430">
        <f t="shared" si="10"/>
        <v>4372.542652807477</v>
      </c>
      <c r="F47" s="430">
        <f t="shared" si="10"/>
        <v>17572.995352586313</v>
      </c>
      <c r="G47" s="430">
        <f t="shared" si="10"/>
        <v>21837.24585126979</v>
      </c>
      <c r="H47" s="430">
        <f t="shared" si="10"/>
        <v>101.05810640747583</v>
      </c>
      <c r="I47" s="430">
        <f t="shared" si="10"/>
        <v>2608.7125659863086</v>
      </c>
      <c r="J47" s="430">
        <f t="shared" si="10"/>
        <v>2709.7706723937836</v>
      </c>
      <c r="K47" s="430">
        <f t="shared" si="10"/>
        <v>4271.4845464</v>
      </c>
      <c r="L47" s="430">
        <f t="shared" si="10"/>
        <v>14964.2827866</v>
      </c>
      <c r="M47" s="430">
        <f t="shared" si="10"/>
        <v>19235.767333000003</v>
      </c>
      <c r="N47" s="430">
        <f t="shared" si="10"/>
        <v>4371.476567447265</v>
      </c>
      <c r="O47" s="430">
        <f t="shared" si="10"/>
        <v>15126.180000000002</v>
      </c>
      <c r="P47" s="430">
        <f t="shared" si="10"/>
        <v>19487.73440249385</v>
      </c>
      <c r="Q47" s="430">
        <f t="shared" si="10"/>
        <v>1.0660853602117584</v>
      </c>
      <c r="R47" s="430">
        <f t="shared" si="10"/>
        <v>2446.815352586307</v>
      </c>
      <c r="S47" s="364">
        <f t="shared" si="7"/>
        <v>2447.881437946519</v>
      </c>
      <c r="T47" s="9"/>
      <c r="U47" s="380">
        <f>SUM(U13:U46)</f>
        <v>73813</v>
      </c>
      <c r="V47" s="380">
        <f>SUM(V13:V46)</f>
        <v>73813</v>
      </c>
    </row>
    <row r="48" spans="18:19" ht="12.75">
      <c r="R48" s="396"/>
      <c r="S48" s="395"/>
    </row>
    <row r="49" ht="12.75">
      <c r="O49" s="396"/>
    </row>
    <row r="50" spans="1:22" s="16" customFormat="1" ht="15.75" customHeight="1">
      <c r="A50" s="35"/>
      <c r="B50" s="42"/>
      <c r="C50" s="42"/>
      <c r="D50" s="42"/>
      <c r="E50" s="42"/>
      <c r="F50" s="42"/>
      <c r="G50" s="42"/>
      <c r="H50" s="415"/>
      <c r="I50" s="42"/>
      <c r="J50" s="415"/>
      <c r="K50" s="42"/>
      <c r="Q50" s="42"/>
      <c r="R50" s="695" t="s">
        <v>13</v>
      </c>
      <c r="S50" s="695"/>
      <c r="T50" s="695"/>
      <c r="U50" s="695"/>
      <c r="V50" s="695"/>
    </row>
    <row r="51" spans="1:22" s="16" customFormat="1" ht="15.75" customHeight="1">
      <c r="A51" s="15" t="s">
        <v>12</v>
      </c>
      <c r="B51" s="15"/>
      <c r="C51" s="15"/>
      <c r="D51" s="15"/>
      <c r="E51" s="15"/>
      <c r="F51" s="15"/>
      <c r="G51" s="15"/>
      <c r="R51" s="695" t="s">
        <v>14</v>
      </c>
      <c r="S51" s="695"/>
      <c r="T51" s="695"/>
      <c r="U51" s="695"/>
      <c r="V51" s="695"/>
    </row>
    <row r="52" spans="2:22" s="16" customFormat="1" ht="12.75" customHeight="1">
      <c r="B52" s="86"/>
      <c r="C52" s="86"/>
      <c r="D52" s="86"/>
      <c r="E52" s="86"/>
      <c r="F52" s="86"/>
      <c r="G52" s="86"/>
      <c r="R52" s="695" t="s">
        <v>20</v>
      </c>
      <c r="S52" s="695"/>
      <c r="T52" s="695"/>
      <c r="U52" s="695"/>
      <c r="V52" s="695"/>
    </row>
    <row r="53" spans="2:22" s="16" customFormat="1" ht="12.75" customHeight="1">
      <c r="B53" s="86"/>
      <c r="C53" s="86"/>
      <c r="D53" s="86"/>
      <c r="E53" s="86"/>
      <c r="F53" s="86"/>
      <c r="G53" s="86"/>
      <c r="R53" s="668" t="s">
        <v>85</v>
      </c>
      <c r="S53" s="668"/>
      <c r="T53" s="668"/>
      <c r="U53" s="668"/>
      <c r="V53" s="668"/>
    </row>
    <row r="54" spans="1:17" ht="12.75">
      <c r="A54" s="696"/>
      <c r="B54" s="696"/>
      <c r="C54" s="696"/>
      <c r="D54" s="696"/>
      <c r="E54" s="696"/>
      <c r="F54" s="696"/>
      <c r="G54" s="696"/>
      <c r="H54" s="696"/>
      <c r="I54" s="696"/>
      <c r="J54" s="696"/>
      <c r="K54" s="696"/>
      <c r="L54" s="696"/>
      <c r="M54" s="696"/>
      <c r="N54" s="696"/>
      <c r="O54" s="696"/>
      <c r="P54" s="696"/>
      <c r="Q54" s="696"/>
    </row>
    <row r="55" spans="15:17" ht="12.75">
      <c r="O55" s="668"/>
      <c r="P55" s="668"/>
      <c r="Q55" s="668"/>
    </row>
  </sheetData>
  <sheetProtection/>
  <mergeCells count="26">
    <mergeCell ref="R53:V53"/>
    <mergeCell ref="V10:V11"/>
    <mergeCell ref="A54:Q54"/>
    <mergeCell ref="D10:D11"/>
    <mergeCell ref="E10:G10"/>
    <mergeCell ref="H10:J10"/>
    <mergeCell ref="P9:V9"/>
    <mergeCell ref="O55:Q55"/>
    <mergeCell ref="U10:U11"/>
    <mergeCell ref="T10:T11"/>
    <mergeCell ref="A10:A11"/>
    <mergeCell ref="B10:B11"/>
    <mergeCell ref="C10:C11"/>
    <mergeCell ref="R50:V50"/>
    <mergeCell ref="R51:V51"/>
    <mergeCell ref="R52:V52"/>
    <mergeCell ref="A9:B9"/>
    <mergeCell ref="P8:V8"/>
    <mergeCell ref="Q1:V1"/>
    <mergeCell ref="K10:M10"/>
    <mergeCell ref="N10:P10"/>
    <mergeCell ref="Q10:S10"/>
    <mergeCell ref="A3:Q3"/>
    <mergeCell ref="A4:P4"/>
    <mergeCell ref="A5:Q5"/>
    <mergeCell ref="A7:S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4" r:id="rId1"/>
</worksheet>
</file>

<file path=xl/worksheets/sheet29.xml><?xml version="1.0" encoding="utf-8"?>
<worksheet xmlns="http://schemas.openxmlformats.org/spreadsheetml/2006/main" xmlns:r="http://schemas.openxmlformats.org/officeDocument/2006/relationships">
  <sheetPr>
    <pageSetUpPr fitToPage="1"/>
  </sheetPr>
  <dimension ref="A1:R53"/>
  <sheetViews>
    <sheetView view="pageBreakPreview" zoomScaleSheetLayoutView="100" zoomScalePageLayoutView="0" workbookViewId="0" topLeftCell="A1">
      <pane xSplit="2" ySplit="11" topLeftCell="C38" activePane="bottomRight" state="frozen"/>
      <selection pane="topLeft" activeCell="A1" sqref="A1"/>
      <selection pane="topRight" activeCell="C1" sqref="C1"/>
      <selection pane="bottomLeft" activeCell="A12" sqref="A12"/>
      <selection pane="bottomRight" activeCell="C12" sqref="C12:C45"/>
    </sheetView>
  </sheetViews>
  <sheetFormatPr defaultColWidth="9.140625" defaultRowHeight="12.75"/>
  <cols>
    <col min="1" max="1" width="9.140625" style="16" customWidth="1"/>
    <col min="2" max="2" width="20.57421875" style="16" customWidth="1"/>
    <col min="3" max="3" width="16.57421875" style="16" customWidth="1"/>
    <col min="4" max="4" width="15.8515625" style="16" customWidth="1"/>
    <col min="5" max="5" width="18.8515625" style="16" customWidth="1"/>
    <col min="6" max="6" width="19.00390625" style="16" customWidth="1"/>
    <col min="7" max="7" width="22.57421875" style="16" customWidth="1"/>
    <col min="8" max="8" width="16.7109375" style="16" customWidth="1"/>
    <col min="9" max="9" width="30.140625" style="16" customWidth="1"/>
    <col min="10" max="16384" width="9.140625" style="16" customWidth="1"/>
  </cols>
  <sheetData>
    <row r="1" ht="15">
      <c r="I1" s="41" t="s">
        <v>67</v>
      </c>
    </row>
    <row r="2" spans="4:9" ht="15">
      <c r="D2" s="45" t="s">
        <v>0</v>
      </c>
      <c r="E2" s="45"/>
      <c r="F2" s="45"/>
      <c r="G2" s="45"/>
      <c r="H2" s="45"/>
      <c r="I2" s="45"/>
    </row>
    <row r="3" spans="2:9" ht="20.25" customHeight="1">
      <c r="B3" s="157"/>
      <c r="C3" s="816" t="s">
        <v>704</v>
      </c>
      <c r="D3" s="816"/>
      <c r="E3" s="816"/>
      <c r="F3" s="816"/>
      <c r="G3" s="126"/>
      <c r="H3" s="126"/>
      <c r="I3" s="126"/>
    </row>
    <row r="4" ht="10.5" customHeight="1"/>
    <row r="5" spans="1:9" ht="30.75" customHeight="1">
      <c r="A5" s="817" t="s">
        <v>764</v>
      </c>
      <c r="B5" s="817"/>
      <c r="C5" s="817"/>
      <c r="D5" s="817"/>
      <c r="E5" s="817"/>
      <c r="F5" s="817"/>
      <c r="G5" s="817"/>
      <c r="H5" s="817"/>
      <c r="I5" s="817"/>
    </row>
    <row r="7" ht="0.75" customHeight="1"/>
    <row r="8" spans="1:9" ht="12.75">
      <c r="A8" s="667" t="s">
        <v>1137</v>
      </c>
      <c r="B8" s="667"/>
      <c r="I8" s="33" t="s">
        <v>25</v>
      </c>
    </row>
    <row r="9" spans="4:18" ht="12.75">
      <c r="D9" s="754" t="s">
        <v>782</v>
      </c>
      <c r="E9" s="754"/>
      <c r="F9" s="754"/>
      <c r="G9" s="754"/>
      <c r="H9" s="754"/>
      <c r="I9" s="754"/>
      <c r="Q9" s="20"/>
      <c r="R9" s="22"/>
    </row>
    <row r="10" spans="1:9" ht="44.25" customHeight="1">
      <c r="A10" s="5" t="s">
        <v>2</v>
      </c>
      <c r="B10" s="5" t="s">
        <v>3</v>
      </c>
      <c r="C10" s="2" t="s">
        <v>763</v>
      </c>
      <c r="D10" s="2" t="s">
        <v>797</v>
      </c>
      <c r="E10" s="2" t="s">
        <v>116</v>
      </c>
      <c r="F10" s="5" t="s">
        <v>227</v>
      </c>
      <c r="G10" s="2" t="s">
        <v>865</v>
      </c>
      <c r="H10" s="2" t="s">
        <v>157</v>
      </c>
      <c r="I10" s="34" t="s">
        <v>795</v>
      </c>
    </row>
    <row r="11" spans="1:9" s="114" customFormat="1" ht="15.75" customHeight="1">
      <c r="A11" s="69">
        <v>1</v>
      </c>
      <c r="B11" s="68">
        <v>2</v>
      </c>
      <c r="C11" s="69">
        <v>3</v>
      </c>
      <c r="D11" s="68">
        <v>4</v>
      </c>
      <c r="E11" s="69">
        <v>5</v>
      </c>
      <c r="F11" s="68">
        <v>6</v>
      </c>
      <c r="G11" s="69">
        <v>7</v>
      </c>
      <c r="H11" s="68">
        <v>8</v>
      </c>
      <c r="I11" s="69">
        <v>9</v>
      </c>
    </row>
    <row r="12" spans="1:10" s="114" customFormat="1" ht="15.75" customHeight="1">
      <c r="A12" s="346">
        <v>1</v>
      </c>
      <c r="B12" s="347" t="s">
        <v>886</v>
      </c>
      <c r="C12" s="365">
        <f>D12+E12</f>
        <v>19.120025326769582</v>
      </c>
      <c r="D12" s="362">
        <v>0.21336678476958326</v>
      </c>
      <c r="E12" s="365">
        <v>18.906658542</v>
      </c>
      <c r="F12" s="68">
        <v>0</v>
      </c>
      <c r="G12" s="69">
        <v>750</v>
      </c>
      <c r="H12" s="363">
        <f>('T6B_Pay_FG_FCI_Pry'!F13*0.0075)</f>
        <v>18.9644868</v>
      </c>
      <c r="I12" s="365">
        <f>D12+E12-H12</f>
        <v>0.15553852676958257</v>
      </c>
      <c r="J12" s="420"/>
    </row>
    <row r="13" spans="1:10" s="114" customFormat="1" ht="15.75" customHeight="1">
      <c r="A13" s="346">
        <v>2</v>
      </c>
      <c r="B13" s="347" t="s">
        <v>887</v>
      </c>
      <c r="C13" s="365">
        <f aca="true" t="shared" si="0" ref="C13:C45">D13+E13</f>
        <v>25.12203292390823</v>
      </c>
      <c r="D13" s="362">
        <v>5.255039392908229</v>
      </c>
      <c r="E13" s="365">
        <v>19.866993531</v>
      </c>
      <c r="F13" s="68">
        <v>0</v>
      </c>
      <c r="G13" s="69">
        <v>750</v>
      </c>
      <c r="H13" s="363">
        <f>('T6B_Pay_FG_FCI_Pry'!F14*0.0075)</f>
        <v>20.5448607</v>
      </c>
      <c r="I13" s="365">
        <f aca="true" t="shared" si="1" ref="I13:I45">D13+E13-H13</f>
        <v>4.577172223908228</v>
      </c>
      <c r="J13" s="420"/>
    </row>
    <row r="14" spans="1:9" s="114" customFormat="1" ht="15.75" customHeight="1">
      <c r="A14" s="346">
        <v>3</v>
      </c>
      <c r="B14" s="347" t="s">
        <v>888</v>
      </c>
      <c r="C14" s="365">
        <f t="shared" si="0"/>
        <v>33.44827658105437</v>
      </c>
      <c r="D14" s="362">
        <v>8.911793922354377</v>
      </c>
      <c r="E14" s="365">
        <v>24.536482658699995</v>
      </c>
      <c r="F14" s="68">
        <v>0</v>
      </c>
      <c r="G14" s="69">
        <v>750</v>
      </c>
      <c r="H14" s="363">
        <f>('T6B_Pay_FG_FCI_Pry'!F15*0.0075)</f>
        <v>29.731229999999996</v>
      </c>
      <c r="I14" s="365">
        <f t="shared" si="1"/>
        <v>3.717046581054376</v>
      </c>
    </row>
    <row r="15" spans="1:10" s="114" customFormat="1" ht="15.75" customHeight="1">
      <c r="A15" s="346">
        <v>4</v>
      </c>
      <c r="B15" s="347" t="s">
        <v>889</v>
      </c>
      <c r="C15" s="365">
        <f t="shared" si="0"/>
        <v>30.23670974838368</v>
      </c>
      <c r="D15" s="362">
        <v>4.578296737683688</v>
      </c>
      <c r="E15" s="365">
        <v>25.658413010699995</v>
      </c>
      <c r="F15" s="68">
        <v>0</v>
      </c>
      <c r="G15" s="69">
        <v>750</v>
      </c>
      <c r="H15" s="363">
        <f>('T6B_Pay_FG_FCI_Pry'!F16*0.0075)</f>
        <v>29.119125</v>
      </c>
      <c r="I15" s="365">
        <f t="shared" si="1"/>
        <v>1.1175847483836812</v>
      </c>
      <c r="J15" s="420"/>
    </row>
    <row r="16" spans="1:10" s="114" customFormat="1" ht="15.75" customHeight="1">
      <c r="A16" s="346">
        <v>5</v>
      </c>
      <c r="B16" s="347" t="s">
        <v>890</v>
      </c>
      <c r="C16" s="365">
        <f t="shared" si="0"/>
        <v>21.68489875354538</v>
      </c>
      <c r="D16" s="362">
        <v>0.7998054009453774</v>
      </c>
      <c r="E16" s="365">
        <v>20.885093352600002</v>
      </c>
      <c r="F16" s="68">
        <v>0</v>
      </c>
      <c r="G16" s="69">
        <v>750</v>
      </c>
      <c r="H16" s="363">
        <f>('T6B_Pay_FG_FCI_Pry'!F17*0.0075)</f>
        <v>20.769</v>
      </c>
      <c r="I16" s="365">
        <f t="shared" si="1"/>
        <v>0.9158987535453811</v>
      </c>
      <c r="J16" s="420"/>
    </row>
    <row r="17" spans="1:9" s="114" customFormat="1" ht="15.75" customHeight="1">
      <c r="A17" s="346">
        <v>6</v>
      </c>
      <c r="B17" s="347" t="s">
        <v>891</v>
      </c>
      <c r="C17" s="365">
        <f t="shared" si="0"/>
        <v>10.621245540430484</v>
      </c>
      <c r="D17" s="362">
        <v>0.7980954677704855</v>
      </c>
      <c r="E17" s="365">
        <v>9.823150072659999</v>
      </c>
      <c r="F17" s="68">
        <v>0</v>
      </c>
      <c r="G17" s="69">
        <v>750</v>
      </c>
      <c r="H17" s="363">
        <f>('T6B_Pay_FG_FCI_Pry'!F18*0.0075)</f>
        <v>8.879220000000002</v>
      </c>
      <c r="I17" s="365">
        <f t="shared" si="1"/>
        <v>1.7420255404304825</v>
      </c>
    </row>
    <row r="18" spans="1:10" s="114" customFormat="1" ht="15.75" customHeight="1">
      <c r="A18" s="346">
        <v>7</v>
      </c>
      <c r="B18" s="347" t="s">
        <v>892</v>
      </c>
      <c r="C18" s="365">
        <f t="shared" si="0"/>
        <v>13.30743096665125</v>
      </c>
      <c r="D18" s="362">
        <v>2.64355314815125</v>
      </c>
      <c r="E18" s="365">
        <v>10.6638778185</v>
      </c>
      <c r="F18" s="68">
        <v>0</v>
      </c>
      <c r="G18" s="69">
        <v>750</v>
      </c>
      <c r="H18" s="363">
        <f>('T6B_Pay_FG_FCI_Pry'!F19*0.0075)</f>
        <v>12.275955</v>
      </c>
      <c r="I18" s="365">
        <f t="shared" si="1"/>
        <v>1.03147596665125</v>
      </c>
      <c r="J18" s="420"/>
    </row>
    <row r="19" spans="1:10" s="114" customFormat="1" ht="15.75" customHeight="1">
      <c r="A19" s="346">
        <v>8</v>
      </c>
      <c r="B19" s="347" t="s">
        <v>893</v>
      </c>
      <c r="C19" s="365">
        <f t="shared" si="0"/>
        <v>22.4571965365745</v>
      </c>
      <c r="D19" s="362">
        <v>6.420038583174499</v>
      </c>
      <c r="E19" s="365">
        <v>16.0371579534</v>
      </c>
      <c r="F19" s="68">
        <v>0</v>
      </c>
      <c r="G19" s="69">
        <v>750</v>
      </c>
      <c r="H19" s="363">
        <f>('T6B_Pay_FG_FCI_Pry'!F20*0.0075)</f>
        <v>18.577155</v>
      </c>
      <c r="I19" s="365">
        <f t="shared" si="1"/>
        <v>3.880041536574499</v>
      </c>
      <c r="J19" s="420"/>
    </row>
    <row r="20" spans="1:10" s="114" customFormat="1" ht="15.75" customHeight="1">
      <c r="A20" s="346">
        <v>9</v>
      </c>
      <c r="B20" s="347" t="s">
        <v>894</v>
      </c>
      <c r="C20" s="365">
        <f t="shared" si="0"/>
        <v>20.34965926764069</v>
      </c>
      <c r="D20" s="362">
        <v>6.58102585674069</v>
      </c>
      <c r="E20" s="365">
        <v>13.768633410899998</v>
      </c>
      <c r="F20" s="68">
        <v>0</v>
      </c>
      <c r="G20" s="69">
        <v>750</v>
      </c>
      <c r="H20" s="363">
        <f>('T6B_Pay_FG_FCI_Pry'!F21*0.0075)</f>
        <v>20.350117499999996</v>
      </c>
      <c r="I20" s="365">
        <f t="shared" si="1"/>
        <v>-0.0004582323593069759</v>
      </c>
      <c r="J20" s="420"/>
    </row>
    <row r="21" spans="1:9" s="114" customFormat="1" ht="15.75" customHeight="1">
      <c r="A21" s="346">
        <v>10</v>
      </c>
      <c r="B21" s="347" t="s">
        <v>895</v>
      </c>
      <c r="C21" s="365">
        <f t="shared" si="0"/>
        <v>18.415915056871874</v>
      </c>
      <c r="D21" s="362">
        <v>0.40037598837187716</v>
      </c>
      <c r="E21" s="365">
        <v>18.015539068499997</v>
      </c>
      <c r="F21" s="68">
        <v>0</v>
      </c>
      <c r="G21" s="69">
        <v>750</v>
      </c>
      <c r="H21" s="363">
        <f>('T6B_Pay_FG_FCI_Pry'!F22*0.0075)</f>
        <v>17.5831992</v>
      </c>
      <c r="I21" s="365">
        <f t="shared" si="1"/>
        <v>0.8327158568718751</v>
      </c>
    </row>
    <row r="22" spans="1:10" s="114" customFormat="1" ht="15.75" customHeight="1">
      <c r="A22" s="346">
        <v>11</v>
      </c>
      <c r="B22" s="347" t="s">
        <v>896</v>
      </c>
      <c r="C22" s="365">
        <f t="shared" si="0"/>
        <v>19.912580084471873</v>
      </c>
      <c r="D22" s="362">
        <v>5.710670163371876</v>
      </c>
      <c r="E22" s="365">
        <v>14.201909921099997</v>
      </c>
      <c r="F22" s="68">
        <v>0</v>
      </c>
      <c r="G22" s="69">
        <v>750</v>
      </c>
      <c r="H22" s="363">
        <f>('T6B_Pay_FG_FCI_Pry'!F23*0.0075)</f>
        <v>19.0484658</v>
      </c>
      <c r="I22" s="365">
        <f t="shared" si="1"/>
        <v>0.8641142844718743</v>
      </c>
      <c r="J22" s="420">
        <f>E22+2.13</f>
        <v>16.331909921099996</v>
      </c>
    </row>
    <row r="23" spans="1:10" s="114" customFormat="1" ht="15.75" customHeight="1">
      <c r="A23" s="346">
        <v>12</v>
      </c>
      <c r="B23" s="347" t="s">
        <v>897</v>
      </c>
      <c r="C23" s="365">
        <f t="shared" si="0"/>
        <v>31.868993302059177</v>
      </c>
      <c r="D23" s="362">
        <v>1.909071820159185</v>
      </c>
      <c r="E23" s="365">
        <v>29.959921481899993</v>
      </c>
      <c r="F23" s="68">
        <v>0</v>
      </c>
      <c r="G23" s="69">
        <v>750</v>
      </c>
      <c r="H23" s="363">
        <f>('T6B_Pay_FG_FCI_Pry'!F24*0.0075)</f>
        <v>28.540274999999998</v>
      </c>
      <c r="I23" s="365">
        <f t="shared" si="1"/>
        <v>3.3287183020591797</v>
      </c>
      <c r="J23" s="420">
        <f>E23-2.13</f>
        <v>27.829921481899994</v>
      </c>
    </row>
    <row r="24" spans="1:9" s="114" customFormat="1" ht="15.75" customHeight="1">
      <c r="A24" s="346">
        <v>13</v>
      </c>
      <c r="B24" s="347" t="s">
        <v>898</v>
      </c>
      <c r="C24" s="365">
        <f t="shared" si="0"/>
        <v>20.75445129322706</v>
      </c>
      <c r="D24" s="362">
        <v>4.117502394227063</v>
      </c>
      <c r="E24" s="365">
        <v>16.636948898999997</v>
      </c>
      <c r="F24" s="68">
        <v>0</v>
      </c>
      <c r="G24" s="69">
        <v>750</v>
      </c>
      <c r="H24" s="363">
        <f>('T6B_Pay_FG_FCI_Pry'!F25*0.0075)</f>
        <v>18.13218375</v>
      </c>
      <c r="I24" s="365">
        <f t="shared" si="1"/>
        <v>2.6222675432270606</v>
      </c>
    </row>
    <row r="25" spans="1:9" s="114" customFormat="1" ht="15.75" customHeight="1">
      <c r="A25" s="346">
        <v>14</v>
      </c>
      <c r="B25" s="347" t="s">
        <v>899</v>
      </c>
      <c r="C25" s="365">
        <f t="shared" si="0"/>
        <v>16.13897876758162</v>
      </c>
      <c r="D25" s="362">
        <v>4.464097870481622</v>
      </c>
      <c r="E25" s="365">
        <v>11.6748808971</v>
      </c>
      <c r="F25" s="68">
        <v>0</v>
      </c>
      <c r="G25" s="69">
        <v>750</v>
      </c>
      <c r="H25" s="363">
        <f>('T6B_Pay_FG_FCI_Pry'!F26*0.0075)</f>
        <v>13.254855</v>
      </c>
      <c r="I25" s="365">
        <f t="shared" si="1"/>
        <v>2.8841237675816203</v>
      </c>
    </row>
    <row r="26" spans="1:9" s="114" customFormat="1" ht="15.75" customHeight="1">
      <c r="A26" s="346">
        <v>15</v>
      </c>
      <c r="B26" s="347" t="s">
        <v>900</v>
      </c>
      <c r="C26" s="365">
        <f t="shared" si="0"/>
        <v>7.383700731556874</v>
      </c>
      <c r="D26" s="362">
        <v>1.914385979956875</v>
      </c>
      <c r="E26" s="365">
        <v>5.469314751599999</v>
      </c>
      <c r="F26" s="68">
        <v>0</v>
      </c>
      <c r="G26" s="69">
        <v>750</v>
      </c>
      <c r="H26" s="363">
        <f>('T6B_Pay_FG_FCI_Pry'!F27*0.0075)</f>
        <v>3.9637499999999997</v>
      </c>
      <c r="I26" s="365">
        <f t="shared" si="1"/>
        <v>3.4199507315568742</v>
      </c>
    </row>
    <row r="27" spans="1:9" s="114" customFormat="1" ht="15.75" customHeight="1">
      <c r="A27" s="346">
        <v>16</v>
      </c>
      <c r="B27" s="347" t="s">
        <v>901</v>
      </c>
      <c r="C27" s="365">
        <f t="shared" si="0"/>
        <v>19.96514797795687</v>
      </c>
      <c r="D27" s="362">
        <v>2.873845355056872</v>
      </c>
      <c r="E27" s="365">
        <v>17.0913026229</v>
      </c>
      <c r="F27" s="68">
        <v>0</v>
      </c>
      <c r="G27" s="69">
        <v>750</v>
      </c>
      <c r="H27" s="363">
        <f>('T6B_Pay_FG_FCI_Pry'!F28*0.0075)</f>
        <v>18.000915</v>
      </c>
      <c r="I27" s="365">
        <f t="shared" si="1"/>
        <v>1.964232977956872</v>
      </c>
    </row>
    <row r="28" spans="1:9" s="114" customFormat="1" ht="15.75" customHeight="1">
      <c r="A28" s="346">
        <v>17</v>
      </c>
      <c r="B28" s="347" t="s">
        <v>902</v>
      </c>
      <c r="C28" s="365">
        <f t="shared" si="0"/>
        <v>12.536470306835815</v>
      </c>
      <c r="D28" s="362">
        <v>0.8873765130358162</v>
      </c>
      <c r="E28" s="365">
        <v>11.649093793799999</v>
      </c>
      <c r="F28" s="68">
        <v>0</v>
      </c>
      <c r="G28" s="69">
        <v>750</v>
      </c>
      <c r="H28" s="363">
        <f>('T6B_Pay_FG_FCI_Pry'!F29*0.0075)</f>
        <v>12.18675</v>
      </c>
      <c r="I28" s="365">
        <f t="shared" si="1"/>
        <v>0.349720306835815</v>
      </c>
    </row>
    <row r="29" spans="1:9" s="114" customFormat="1" ht="15.75" customHeight="1">
      <c r="A29" s="348">
        <v>18</v>
      </c>
      <c r="B29" s="349" t="s">
        <v>903</v>
      </c>
      <c r="C29" s="365">
        <f t="shared" si="0"/>
        <v>20.575977126087185</v>
      </c>
      <c r="D29" s="362">
        <v>0.3102344820871856</v>
      </c>
      <c r="E29" s="365">
        <v>20.265742644</v>
      </c>
      <c r="F29" s="68">
        <v>0</v>
      </c>
      <c r="G29" s="69">
        <v>750</v>
      </c>
      <c r="H29" s="363">
        <f>('T6B_Pay_FG_FCI_Pry'!F30*0.0075)</f>
        <v>18.8503725</v>
      </c>
      <c r="I29" s="365">
        <f t="shared" si="1"/>
        <v>1.7256046260871862</v>
      </c>
    </row>
    <row r="30" spans="1:9" s="114" customFormat="1" ht="15.75" customHeight="1">
      <c r="A30" s="346">
        <v>19</v>
      </c>
      <c r="B30" s="347" t="s">
        <v>904</v>
      </c>
      <c r="C30" s="365">
        <f t="shared" si="0"/>
        <v>11.896932603476436</v>
      </c>
      <c r="D30" s="362">
        <v>0.4372678108764383</v>
      </c>
      <c r="E30" s="365">
        <v>11.459664792599998</v>
      </c>
      <c r="F30" s="68">
        <v>0</v>
      </c>
      <c r="G30" s="69">
        <v>750</v>
      </c>
      <c r="H30" s="363">
        <f>('T6B_Pay_FG_FCI_Pry'!F31*0.0075)</f>
        <v>10.302105</v>
      </c>
      <c r="I30" s="365">
        <f t="shared" si="1"/>
        <v>1.5948276034764373</v>
      </c>
    </row>
    <row r="31" spans="1:9" s="114" customFormat="1" ht="15.75" customHeight="1">
      <c r="A31" s="348">
        <v>20</v>
      </c>
      <c r="B31" s="349" t="s">
        <v>905</v>
      </c>
      <c r="C31" s="365">
        <f t="shared" si="0"/>
        <v>26.04844712364637</v>
      </c>
      <c r="D31" s="362">
        <v>2.30735153034637</v>
      </c>
      <c r="E31" s="365">
        <v>23.7410955933</v>
      </c>
      <c r="F31" s="68">
        <v>0</v>
      </c>
      <c r="G31" s="69">
        <v>750</v>
      </c>
      <c r="H31" s="363">
        <f>('T6B_Pay_FG_FCI_Pry'!F32*0.0075)</f>
        <v>20.903399999999998</v>
      </c>
      <c r="I31" s="365">
        <f t="shared" si="1"/>
        <v>5.145047123646371</v>
      </c>
    </row>
    <row r="32" spans="1:10" s="114" customFormat="1" ht="15.75" customHeight="1">
      <c r="A32" s="346">
        <v>21</v>
      </c>
      <c r="B32" s="347" t="s">
        <v>906</v>
      </c>
      <c r="C32" s="365">
        <f t="shared" si="0"/>
        <v>12.026133392226873</v>
      </c>
      <c r="D32" s="362">
        <v>0.36156891512687395</v>
      </c>
      <c r="E32" s="365">
        <v>11.664564477099999</v>
      </c>
      <c r="F32" s="68">
        <v>0</v>
      </c>
      <c r="G32" s="69">
        <v>750</v>
      </c>
      <c r="H32" s="363">
        <f>('T6B_Pay_FG_FCI_Pry'!F33*0.0075)</f>
        <v>10.986854399999999</v>
      </c>
      <c r="I32" s="365">
        <f t="shared" si="1"/>
        <v>1.0392789922268744</v>
      </c>
      <c r="J32" s="420"/>
    </row>
    <row r="33" spans="1:10" s="114" customFormat="1" ht="15.75" customHeight="1">
      <c r="A33" s="346">
        <v>22</v>
      </c>
      <c r="B33" s="347" t="s">
        <v>907</v>
      </c>
      <c r="C33" s="365">
        <f t="shared" si="0"/>
        <v>14.8103420253585</v>
      </c>
      <c r="D33" s="362">
        <v>6.394405186958501</v>
      </c>
      <c r="E33" s="365">
        <v>8.415936838399999</v>
      </c>
      <c r="F33" s="68">
        <v>0</v>
      </c>
      <c r="G33" s="69">
        <v>750</v>
      </c>
      <c r="H33" s="363">
        <f>('T6B_Pay_FG_FCI_Pry'!F34*0.0075)</f>
        <v>11.902425599999999</v>
      </c>
      <c r="I33" s="365">
        <f t="shared" si="1"/>
        <v>2.9079164253585006</v>
      </c>
      <c r="J33" s="420"/>
    </row>
    <row r="34" spans="1:9" s="114" customFormat="1" ht="15.75" customHeight="1">
      <c r="A34" s="346">
        <v>23</v>
      </c>
      <c r="B34" s="347" t="s">
        <v>908</v>
      </c>
      <c r="C34" s="365">
        <f t="shared" si="0"/>
        <v>29.03527791697444</v>
      </c>
      <c r="D34" s="362">
        <v>1.4233344822744414</v>
      </c>
      <c r="E34" s="365">
        <v>27.6119434347</v>
      </c>
      <c r="F34" s="68">
        <v>0</v>
      </c>
      <c r="G34" s="69">
        <v>750</v>
      </c>
      <c r="H34" s="363">
        <f>('T6B_Pay_FG_FCI_Pry'!F35*0.0075)</f>
        <v>26.7473175</v>
      </c>
      <c r="I34" s="365">
        <f t="shared" si="1"/>
        <v>2.287960416974439</v>
      </c>
    </row>
    <row r="35" spans="1:9" s="114" customFormat="1" ht="15.75" customHeight="1">
      <c r="A35" s="346">
        <v>24</v>
      </c>
      <c r="B35" s="347" t="s">
        <v>909</v>
      </c>
      <c r="C35" s="365">
        <f t="shared" si="0"/>
        <v>26.953268682040687</v>
      </c>
      <c r="D35" s="362">
        <v>8.47969669054069</v>
      </c>
      <c r="E35" s="365">
        <v>18.4735719915</v>
      </c>
      <c r="F35" s="68">
        <v>0</v>
      </c>
      <c r="G35" s="69">
        <v>750</v>
      </c>
      <c r="H35" s="363">
        <f>('T6B_Pay_FG_FCI_Pry'!F36*0.0075)</f>
        <v>18.902977500000002</v>
      </c>
      <c r="I35" s="365">
        <f t="shared" si="1"/>
        <v>8.050291182040684</v>
      </c>
    </row>
    <row r="36" spans="1:10" s="114" customFormat="1" ht="15.75" customHeight="1">
      <c r="A36" s="346">
        <v>25</v>
      </c>
      <c r="B36" s="347" t="s">
        <v>910</v>
      </c>
      <c r="C36" s="365">
        <f t="shared" si="0"/>
        <v>48.036328147463756</v>
      </c>
      <c r="D36" s="362">
        <v>7.970880102963754</v>
      </c>
      <c r="E36" s="365">
        <v>40.0654480445</v>
      </c>
      <c r="F36" s="68">
        <v>0</v>
      </c>
      <c r="G36" s="69">
        <v>750</v>
      </c>
      <c r="H36" s="363">
        <f>('T6B_Pay_FG_FCI_Pry'!F37*0.0075)</f>
        <v>46.824969599999996</v>
      </c>
      <c r="I36" s="365">
        <f t="shared" si="1"/>
        <v>1.2113585474637603</v>
      </c>
      <c r="J36" s="420"/>
    </row>
    <row r="37" spans="1:10" s="114" customFormat="1" ht="15.75" customHeight="1">
      <c r="A37" s="346">
        <v>26</v>
      </c>
      <c r="B37" s="347" t="s">
        <v>911</v>
      </c>
      <c r="C37" s="365">
        <f t="shared" si="0"/>
        <v>56.25718879930061</v>
      </c>
      <c r="D37" s="362">
        <v>14.857610270700619</v>
      </c>
      <c r="E37" s="365">
        <v>41.39957852859999</v>
      </c>
      <c r="F37" s="68">
        <v>0</v>
      </c>
      <c r="G37" s="69">
        <v>750</v>
      </c>
      <c r="H37" s="363">
        <f>('T6B_Pay_FG_FCI_Pry'!F38*0.0075)</f>
        <v>50.727050399999996</v>
      </c>
      <c r="I37" s="365">
        <f t="shared" si="1"/>
        <v>5.530138399300611</v>
      </c>
      <c r="J37" s="420"/>
    </row>
    <row r="38" spans="1:9" s="114" customFormat="1" ht="15.75" customHeight="1">
      <c r="A38" s="346">
        <v>27</v>
      </c>
      <c r="B38" s="347" t="s">
        <v>912</v>
      </c>
      <c r="C38" s="365">
        <f t="shared" si="0"/>
        <v>41.35453614913686</v>
      </c>
      <c r="D38" s="362">
        <v>3.602347745836873</v>
      </c>
      <c r="E38" s="365">
        <v>37.75218840329999</v>
      </c>
      <c r="F38" s="68">
        <v>0</v>
      </c>
      <c r="G38" s="69">
        <v>750</v>
      </c>
      <c r="H38" s="363">
        <f>('T6B_Pay_FG_FCI_Pry'!F39*0.0075)</f>
        <v>38.695432499999995</v>
      </c>
      <c r="I38" s="365">
        <f t="shared" si="1"/>
        <v>2.659103649136867</v>
      </c>
    </row>
    <row r="39" spans="1:9" s="114" customFormat="1" ht="15.75" customHeight="1">
      <c r="A39" s="346">
        <v>28</v>
      </c>
      <c r="B39" s="347" t="s">
        <v>913</v>
      </c>
      <c r="C39" s="365">
        <f t="shared" si="0"/>
        <v>56.46525773722469</v>
      </c>
      <c r="D39" s="362">
        <v>14.439255613124686</v>
      </c>
      <c r="E39" s="365">
        <v>42.0260021241</v>
      </c>
      <c r="F39" s="68">
        <v>0</v>
      </c>
      <c r="G39" s="69">
        <v>750</v>
      </c>
      <c r="H39" s="363">
        <f>('T6B_Pay_FG_FCI_Pry'!F40*0.0075)</f>
        <v>50.98103999999999</v>
      </c>
      <c r="I39" s="365">
        <f t="shared" si="1"/>
        <v>5.4842177372246965</v>
      </c>
    </row>
    <row r="40" spans="1:9" s="114" customFormat="1" ht="15.75" customHeight="1">
      <c r="A40" s="346">
        <v>29</v>
      </c>
      <c r="B40" s="347" t="s">
        <v>914</v>
      </c>
      <c r="C40" s="365">
        <f t="shared" si="0"/>
        <v>30.444673538552244</v>
      </c>
      <c r="D40" s="362">
        <v>4.491965602952249</v>
      </c>
      <c r="E40" s="365">
        <v>25.952707935599996</v>
      </c>
      <c r="F40" s="68">
        <v>0</v>
      </c>
      <c r="G40" s="69">
        <v>750</v>
      </c>
      <c r="H40" s="363">
        <f>('T6B_Pay_FG_FCI_Pry'!F41*0.0075)</f>
        <v>24.8382675</v>
      </c>
      <c r="I40" s="365">
        <f t="shared" si="1"/>
        <v>5.606406038552244</v>
      </c>
    </row>
    <row r="41" spans="1:9" s="114" customFormat="1" ht="15.75" customHeight="1">
      <c r="A41" s="346">
        <v>30</v>
      </c>
      <c r="B41" s="347" t="s">
        <v>915</v>
      </c>
      <c r="C41" s="365">
        <f t="shared" si="0"/>
        <v>38.823925014932854</v>
      </c>
      <c r="D41" s="362">
        <v>1.9106631732328623</v>
      </c>
      <c r="E41" s="365">
        <v>36.91326184169999</v>
      </c>
      <c r="F41" s="68">
        <v>0</v>
      </c>
      <c r="G41" s="69">
        <v>750</v>
      </c>
      <c r="H41" s="363">
        <f>('T6B_Pay_FG_FCI_Pry'!F42*0.0075)</f>
        <v>27.869954999999997</v>
      </c>
      <c r="I41" s="365">
        <f t="shared" si="1"/>
        <v>10.953970014932857</v>
      </c>
    </row>
    <row r="42" spans="1:9" s="114" customFormat="1" ht="15.75" customHeight="1">
      <c r="A42" s="346">
        <v>31</v>
      </c>
      <c r="B42" s="347" t="s">
        <v>916</v>
      </c>
      <c r="C42" s="365">
        <f t="shared" si="0"/>
        <v>51.13118091533943</v>
      </c>
      <c r="D42" s="362">
        <v>7.721790825339426</v>
      </c>
      <c r="E42" s="365">
        <v>43.40939009</v>
      </c>
      <c r="F42" s="68">
        <v>0</v>
      </c>
      <c r="G42" s="69">
        <v>750</v>
      </c>
      <c r="H42" s="363">
        <f>('T6B_Pay_FG_FCI_Pry'!F43*0.0075)</f>
        <v>44.50476</v>
      </c>
      <c r="I42" s="365">
        <f t="shared" si="1"/>
        <v>6.6264209153394305</v>
      </c>
    </row>
    <row r="43" spans="1:9" s="114" customFormat="1" ht="15.75" customHeight="1">
      <c r="A43" s="346">
        <v>32</v>
      </c>
      <c r="B43" s="347" t="s">
        <v>917</v>
      </c>
      <c r="C43" s="365">
        <f t="shared" si="0"/>
        <v>31.979821326702183</v>
      </c>
      <c r="D43" s="362">
        <v>5.881157974602186</v>
      </c>
      <c r="E43" s="365">
        <v>26.098663352099997</v>
      </c>
      <c r="F43" s="68">
        <v>0</v>
      </c>
      <c r="G43" s="69">
        <v>750</v>
      </c>
      <c r="H43" s="363">
        <f>('T6B_Pay_FG_FCI_Pry'!F44*0.0075)</f>
        <v>25.175475</v>
      </c>
      <c r="I43" s="365">
        <f t="shared" si="1"/>
        <v>6.804346326702184</v>
      </c>
    </row>
    <row r="44" spans="1:9" s="114" customFormat="1" ht="15.75" customHeight="1">
      <c r="A44" s="346">
        <v>33</v>
      </c>
      <c r="B44" s="347" t="s">
        <v>918</v>
      </c>
      <c r="C44" s="365">
        <f t="shared" si="0"/>
        <v>51.99641959515687</v>
      </c>
      <c r="D44" s="362">
        <v>15.020902620556875</v>
      </c>
      <c r="E44" s="365">
        <v>36.9755169746</v>
      </c>
      <c r="F44" s="68">
        <v>0</v>
      </c>
      <c r="G44" s="69">
        <v>750</v>
      </c>
      <c r="H44" s="363">
        <f>('T6B_Pay_FG_FCI_Pry'!F45*0.0075)</f>
        <v>40.890045</v>
      </c>
      <c r="I44" s="365">
        <f t="shared" si="1"/>
        <v>11.106374595156872</v>
      </c>
    </row>
    <row r="45" spans="1:9" s="114" customFormat="1" ht="15.75" customHeight="1">
      <c r="A45" s="346">
        <v>34</v>
      </c>
      <c r="B45" s="347" t="s">
        <v>919</v>
      </c>
      <c r="C45" s="365">
        <f t="shared" si="0"/>
        <v>29.404862070379366</v>
      </c>
      <c r="D45" s="362">
        <v>5.285479661479371</v>
      </c>
      <c r="E45" s="365">
        <v>24.119382408899995</v>
      </c>
      <c r="F45" s="68">
        <v>0</v>
      </c>
      <c r="G45" s="69">
        <v>750</v>
      </c>
      <c r="H45" s="363">
        <f>('T6B_Pay_FG_FCI_Pry'!F46*0.0075)</f>
        <v>17.4399075</v>
      </c>
      <c r="I45" s="365">
        <f t="shared" si="1"/>
        <v>11.964954570379366</v>
      </c>
    </row>
    <row r="46" spans="1:9" ht="12.75">
      <c r="A46" s="3" t="s">
        <v>19</v>
      </c>
      <c r="B46" s="20"/>
      <c r="C46" s="365">
        <f aca="true" t="shared" si="2" ref="C46:I46">SUM(C12:C45)</f>
        <v>920.5642853295187</v>
      </c>
      <c r="D46" s="365">
        <f t="shared" si="2"/>
        <v>159.37425406815873</v>
      </c>
      <c r="E46" s="365">
        <f t="shared" si="2"/>
        <v>761.1900312613598</v>
      </c>
      <c r="F46" s="365">
        <v>0</v>
      </c>
      <c r="G46" s="365"/>
      <c r="H46" s="421">
        <f t="shared" si="2"/>
        <v>796.4638987500002</v>
      </c>
      <c r="I46" s="365">
        <f t="shared" si="2"/>
        <v>124.10038657951871</v>
      </c>
    </row>
    <row r="47" spans="1:9" ht="12.75">
      <c r="A47" s="12"/>
      <c r="B47" s="22"/>
      <c r="C47" s="564"/>
      <c r="D47" s="564"/>
      <c r="E47" s="564"/>
      <c r="F47" s="564"/>
      <c r="G47" s="564"/>
      <c r="H47" s="565"/>
      <c r="I47" s="564"/>
    </row>
    <row r="48" spans="1:9" ht="12.75">
      <c r="A48" s="12"/>
      <c r="B48" s="22"/>
      <c r="C48" s="564"/>
      <c r="D48" s="564"/>
      <c r="E48" s="564"/>
      <c r="F48" s="564"/>
      <c r="G48" s="564"/>
      <c r="H48" s="565"/>
      <c r="I48" s="564"/>
    </row>
    <row r="49" spans="5:9" ht="12.75">
      <c r="E49" s="12"/>
      <c r="F49" s="12"/>
      <c r="G49" s="12"/>
      <c r="H49" s="31"/>
      <c r="I49" s="22"/>
    </row>
    <row r="50" spans="1:11" ht="12.75">
      <c r="A50" s="36" t="s">
        <v>12</v>
      </c>
      <c r="D50" s="367"/>
      <c r="E50" s="36"/>
      <c r="F50" s="36"/>
      <c r="G50" s="695" t="s">
        <v>13</v>
      </c>
      <c r="H50" s="695"/>
      <c r="I50" s="695"/>
      <c r="J50" s="695"/>
      <c r="K50" s="695"/>
    </row>
    <row r="51" spans="5:11" ht="12.75" customHeight="1">
      <c r="E51" s="86"/>
      <c r="F51" s="86"/>
      <c r="G51" s="695" t="s">
        <v>14</v>
      </c>
      <c r="H51" s="695"/>
      <c r="I51" s="695"/>
      <c r="J51" s="695"/>
      <c r="K51" s="695"/>
    </row>
    <row r="52" spans="5:11" ht="12.75" customHeight="1">
      <c r="E52" s="86"/>
      <c r="F52" s="86"/>
      <c r="G52" s="695" t="s">
        <v>20</v>
      </c>
      <c r="H52" s="695"/>
      <c r="I52" s="695"/>
      <c r="J52" s="695"/>
      <c r="K52" s="695"/>
    </row>
    <row r="53" spans="7:11" ht="12.75">
      <c r="G53" s="668" t="s">
        <v>85</v>
      </c>
      <c r="H53" s="668"/>
      <c r="I53" s="668"/>
      <c r="J53" s="668"/>
      <c r="K53" s="668"/>
    </row>
  </sheetData>
  <sheetProtection/>
  <mergeCells count="8">
    <mergeCell ref="G53:K53"/>
    <mergeCell ref="A8:B8"/>
    <mergeCell ref="C3:F3"/>
    <mergeCell ref="D9:I9"/>
    <mergeCell ref="A5:I5"/>
    <mergeCell ref="G50:K50"/>
    <mergeCell ref="G51:K51"/>
    <mergeCell ref="G52:K52"/>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B2:H13"/>
  <sheetViews>
    <sheetView view="pageBreakPreview" zoomScale="90" zoomScaleSheetLayoutView="90" zoomScalePageLayoutView="0" workbookViewId="0" topLeftCell="A1">
      <selection activeCell="R20" sqref="R20"/>
    </sheetView>
  </sheetViews>
  <sheetFormatPr defaultColWidth="9.140625" defaultRowHeight="12.75"/>
  <sheetData>
    <row r="2" ht="12.75">
      <c r="B2" s="15"/>
    </row>
    <row r="4" spans="2:8" ht="12.75" customHeight="1">
      <c r="B4" s="638"/>
      <c r="C4" s="638"/>
      <c r="D4" s="638"/>
      <c r="E4" s="638"/>
      <c r="F4" s="638"/>
      <c r="G4" s="638"/>
      <c r="H4" s="638"/>
    </row>
    <row r="5" spans="2:8" ht="12.75" customHeight="1">
      <c r="B5" s="638"/>
      <c r="C5" s="638"/>
      <c r="D5" s="638"/>
      <c r="E5" s="638"/>
      <c r="F5" s="638"/>
      <c r="G5" s="638"/>
      <c r="H5" s="638"/>
    </row>
    <row r="6" spans="2:8" ht="12.75" customHeight="1">
      <c r="B6" s="638"/>
      <c r="C6" s="638"/>
      <c r="D6" s="638"/>
      <c r="E6" s="638"/>
      <c r="F6" s="638"/>
      <c r="G6" s="638"/>
      <c r="H6" s="638"/>
    </row>
    <row r="7" spans="2:8" ht="12.75" customHeight="1">
      <c r="B7" s="638"/>
      <c r="C7" s="638"/>
      <c r="D7" s="638"/>
      <c r="E7" s="638"/>
      <c r="F7" s="638"/>
      <c r="G7" s="638"/>
      <c r="H7" s="638"/>
    </row>
    <row r="8" spans="2:8" ht="12.75" customHeight="1">
      <c r="B8" s="638"/>
      <c r="C8" s="638"/>
      <c r="D8" s="638"/>
      <c r="E8" s="638"/>
      <c r="F8" s="638"/>
      <c r="G8" s="638"/>
      <c r="H8" s="638"/>
    </row>
    <row r="9" spans="2:8" ht="12.75" customHeight="1">
      <c r="B9" s="638"/>
      <c r="C9" s="638"/>
      <c r="D9" s="638"/>
      <c r="E9" s="638"/>
      <c r="F9" s="638"/>
      <c r="G9" s="638"/>
      <c r="H9" s="638"/>
    </row>
    <row r="10" spans="2:8" ht="12.75" customHeight="1">
      <c r="B10" s="638"/>
      <c r="C10" s="638"/>
      <c r="D10" s="638"/>
      <c r="E10" s="638"/>
      <c r="F10" s="638"/>
      <c r="G10" s="638"/>
      <c r="H10" s="638"/>
    </row>
    <row r="11" spans="2:8" ht="12.75" customHeight="1">
      <c r="B11" s="638"/>
      <c r="C11" s="638"/>
      <c r="D11" s="638"/>
      <c r="E11" s="638"/>
      <c r="F11" s="638"/>
      <c r="G11" s="638"/>
      <c r="H11" s="638"/>
    </row>
    <row r="12" spans="2:8" ht="12.75" customHeight="1">
      <c r="B12" s="638"/>
      <c r="C12" s="638"/>
      <c r="D12" s="638"/>
      <c r="E12" s="638"/>
      <c r="F12" s="638"/>
      <c r="G12" s="638"/>
      <c r="H12" s="638"/>
    </row>
    <row r="13" spans="2:8" ht="12.75" customHeight="1">
      <c r="B13" s="638"/>
      <c r="C13" s="638"/>
      <c r="D13" s="638"/>
      <c r="E13" s="638"/>
      <c r="F13" s="638"/>
      <c r="G13" s="638"/>
      <c r="H13" s="638"/>
    </row>
  </sheetData>
  <sheetProtection/>
  <mergeCells count="1">
    <mergeCell ref="B4:H13"/>
  </mergeCells>
  <printOptions horizontalCentered="1" verticalCentered="1"/>
  <pageMargins left="0.7086614173228347" right="0.7086614173228347" top="0.2362204724409449" bottom="0" header="0.31496062992125984" footer="0.31496062992125984"/>
  <pageSetup fitToHeight="1" fitToWidth="1" horizontalDpi="600" verticalDpi="600" orientation="landscape" paperSize="9" r:id="rId2"/>
  <drawing r:id="rId1"/>
</worksheet>
</file>

<file path=xl/worksheets/sheet30.xml><?xml version="1.0" encoding="utf-8"?>
<worksheet xmlns="http://schemas.openxmlformats.org/spreadsheetml/2006/main" xmlns:r="http://schemas.openxmlformats.org/officeDocument/2006/relationships">
  <sheetPr>
    <pageSetUpPr fitToPage="1"/>
  </sheetPr>
  <dimension ref="A1:T32"/>
  <sheetViews>
    <sheetView zoomScaleSheetLayoutView="81" zoomScalePageLayoutView="0" workbookViewId="0" topLeftCell="A1">
      <selection activeCell="B29" sqref="B29"/>
    </sheetView>
  </sheetViews>
  <sheetFormatPr defaultColWidth="9.140625" defaultRowHeight="12.75"/>
  <cols>
    <col min="1" max="1" width="4.421875" style="16" customWidth="1"/>
    <col min="2" max="2" width="37.28125" style="16" customWidth="1"/>
    <col min="3" max="3" width="12.28125" style="16" customWidth="1"/>
    <col min="4" max="5" width="15.140625" style="16" customWidth="1"/>
    <col min="6" max="6" width="15.8515625" style="16" customWidth="1"/>
    <col min="7" max="7" width="12.57421875" style="16" customWidth="1"/>
    <col min="8" max="8" width="23.7109375" style="16" customWidth="1"/>
    <col min="9" max="16384" width="9.140625" style="16" customWidth="1"/>
  </cols>
  <sheetData>
    <row r="1" spans="4:14" ht="15">
      <c r="D1" s="36"/>
      <c r="E1" s="36"/>
      <c r="F1" s="36"/>
      <c r="H1" s="41" t="s">
        <v>68</v>
      </c>
      <c r="I1" s="36"/>
      <c r="M1" s="43"/>
      <c r="N1" s="43"/>
    </row>
    <row r="2" spans="1:14" ht="15">
      <c r="A2" s="749" t="s">
        <v>0</v>
      </c>
      <c r="B2" s="749"/>
      <c r="C2" s="749"/>
      <c r="D2" s="749"/>
      <c r="E2" s="749"/>
      <c r="F2" s="749"/>
      <c r="G2" s="749"/>
      <c r="H2" s="749"/>
      <c r="I2" s="45"/>
      <c r="J2" s="45"/>
      <c r="K2" s="45"/>
      <c r="L2" s="45"/>
      <c r="M2" s="45"/>
      <c r="N2" s="45"/>
    </row>
    <row r="3" spans="1:14" ht="20.25">
      <c r="A3" s="665" t="s">
        <v>704</v>
      </c>
      <c r="B3" s="665"/>
      <c r="C3" s="665"/>
      <c r="D3" s="665"/>
      <c r="E3" s="665"/>
      <c r="F3" s="665"/>
      <c r="G3" s="665"/>
      <c r="H3" s="665"/>
      <c r="I3" s="44"/>
      <c r="J3" s="44"/>
      <c r="K3" s="44"/>
      <c r="L3" s="44"/>
      <c r="M3" s="44"/>
      <c r="N3" s="44"/>
    </row>
    <row r="4" ht="10.5" customHeight="1"/>
    <row r="5" spans="1:8" ht="19.5" customHeight="1">
      <c r="A5" s="666" t="s">
        <v>765</v>
      </c>
      <c r="B5" s="749"/>
      <c r="C5" s="749"/>
      <c r="D5" s="749"/>
      <c r="E5" s="749"/>
      <c r="F5" s="749"/>
      <c r="G5" s="749"/>
      <c r="H5" s="749"/>
    </row>
    <row r="7" spans="1:10" s="14" customFormat="1" ht="15.75" customHeight="1" hidden="1">
      <c r="A7" s="16"/>
      <c r="B7" s="16"/>
      <c r="C7" s="16"/>
      <c r="D7" s="16"/>
      <c r="E7" s="16"/>
      <c r="F7" s="16"/>
      <c r="G7" s="16"/>
      <c r="H7" s="16"/>
      <c r="I7" s="16"/>
      <c r="J7" s="16"/>
    </row>
    <row r="8" spans="1:9" s="14" customFormat="1" ht="15.75">
      <c r="A8" s="667" t="s">
        <v>1137</v>
      </c>
      <c r="B8" s="667"/>
      <c r="C8" s="16"/>
      <c r="D8" s="16"/>
      <c r="E8" s="16"/>
      <c r="F8" s="16"/>
      <c r="G8" s="16"/>
      <c r="H8" s="33" t="s">
        <v>29</v>
      </c>
      <c r="I8" s="16"/>
    </row>
    <row r="9" spans="1:20" s="14" customFormat="1" ht="15.75">
      <c r="A9" s="15"/>
      <c r="B9" s="16"/>
      <c r="C9" s="16"/>
      <c r="D9" s="102"/>
      <c r="E9" s="102"/>
      <c r="G9" s="102" t="s">
        <v>778</v>
      </c>
      <c r="H9" s="102"/>
      <c r="J9" s="102"/>
      <c r="K9" s="102"/>
      <c r="L9" s="102"/>
      <c r="S9" s="123"/>
      <c r="T9" s="121"/>
    </row>
    <row r="10" spans="1:8" s="37" customFormat="1" ht="55.5" customHeight="1">
      <c r="A10" s="39"/>
      <c r="B10" s="5" t="s">
        <v>30</v>
      </c>
      <c r="C10" s="5" t="s">
        <v>766</v>
      </c>
      <c r="D10" s="5" t="s">
        <v>789</v>
      </c>
      <c r="E10" s="5" t="s">
        <v>226</v>
      </c>
      <c r="F10" s="5" t="s">
        <v>227</v>
      </c>
      <c r="G10" s="5" t="s">
        <v>74</v>
      </c>
      <c r="H10" s="5" t="s">
        <v>796</v>
      </c>
    </row>
    <row r="11" spans="1:8" s="37" customFormat="1" ht="14.25" customHeight="1">
      <c r="A11" s="5">
        <v>1</v>
      </c>
      <c r="B11" s="5">
        <v>2</v>
      </c>
      <c r="C11" s="5">
        <v>3</v>
      </c>
      <c r="D11" s="5">
        <v>4</v>
      </c>
      <c r="E11" s="5">
        <v>5</v>
      </c>
      <c r="F11" s="5">
        <v>6</v>
      </c>
      <c r="G11" s="5">
        <v>7</v>
      </c>
      <c r="H11" s="5">
        <v>8</v>
      </c>
    </row>
    <row r="12" spans="1:8" ht="16.5" customHeight="1">
      <c r="A12" s="30" t="s">
        <v>31</v>
      </c>
      <c r="B12" s="30" t="s">
        <v>32</v>
      </c>
      <c r="C12" s="423"/>
      <c r="D12" s="423"/>
      <c r="E12" s="423"/>
      <c r="F12" s="433">
        <v>0</v>
      </c>
      <c r="G12" s="20"/>
      <c r="H12" s="423"/>
    </row>
    <row r="13" spans="1:8" ht="20.25" customHeight="1">
      <c r="A13" s="20"/>
      <c r="B13" s="20" t="s">
        <v>33</v>
      </c>
      <c r="C13" s="423">
        <v>2.35</v>
      </c>
      <c r="D13" s="423">
        <v>0</v>
      </c>
      <c r="E13" s="423">
        <f>C13</f>
        <v>2.35</v>
      </c>
      <c r="F13" s="433">
        <v>0</v>
      </c>
      <c r="G13" s="423">
        <f>E13</f>
        <v>2.35</v>
      </c>
      <c r="H13" s="423">
        <v>0</v>
      </c>
    </row>
    <row r="14" spans="1:8" ht="17.25" customHeight="1">
      <c r="A14" s="20"/>
      <c r="B14" s="20" t="s">
        <v>190</v>
      </c>
      <c r="C14" s="423">
        <v>118.13</v>
      </c>
      <c r="D14" s="423">
        <v>0</v>
      </c>
      <c r="E14" s="423">
        <f>C14</f>
        <v>118.13</v>
      </c>
      <c r="F14" s="433">
        <v>0</v>
      </c>
      <c r="G14" s="423">
        <f>E14</f>
        <v>118.13</v>
      </c>
      <c r="H14" s="423">
        <v>0</v>
      </c>
    </row>
    <row r="15" spans="1:8" s="37" customFormat="1" ht="33.75" customHeight="1">
      <c r="A15" s="38"/>
      <c r="B15" s="38" t="s">
        <v>191</v>
      </c>
      <c r="C15" s="423">
        <v>208.38</v>
      </c>
      <c r="D15" s="423">
        <v>0</v>
      </c>
      <c r="E15" s="423">
        <f>C15</f>
        <v>208.38</v>
      </c>
      <c r="F15" s="433">
        <v>0</v>
      </c>
      <c r="G15" s="423">
        <f>E15</f>
        <v>208.38</v>
      </c>
      <c r="H15" s="423">
        <v>0</v>
      </c>
    </row>
    <row r="16" spans="1:8" s="37" customFormat="1" ht="12.75">
      <c r="A16" s="38"/>
      <c r="B16" s="39" t="s">
        <v>34</v>
      </c>
      <c r="C16" s="432">
        <v>328.86</v>
      </c>
      <c r="D16" s="18">
        <v>0</v>
      </c>
      <c r="E16" s="432">
        <f>E13+E14+E15</f>
        <v>328.86</v>
      </c>
      <c r="F16" s="433">
        <v>0</v>
      </c>
      <c r="G16" s="432">
        <f>G13+G14+G15</f>
        <v>328.86</v>
      </c>
      <c r="H16" s="38">
        <v>0</v>
      </c>
    </row>
    <row r="17" spans="1:8" s="37" customFormat="1" ht="40.5" customHeight="1">
      <c r="A17" s="39" t="s">
        <v>35</v>
      </c>
      <c r="B17" s="39" t="s">
        <v>225</v>
      </c>
      <c r="C17" s="38"/>
      <c r="D17" s="38"/>
      <c r="E17" s="38"/>
      <c r="F17" s="433">
        <v>0</v>
      </c>
      <c r="G17" s="38"/>
      <c r="H17" s="38"/>
    </row>
    <row r="18" spans="1:8" ht="28.5" customHeight="1">
      <c r="A18" s="20"/>
      <c r="B18" s="148" t="s">
        <v>193</v>
      </c>
      <c r="C18" s="38"/>
      <c r="D18" s="38"/>
      <c r="E18" s="38"/>
      <c r="F18" s="433">
        <v>0</v>
      </c>
      <c r="G18" s="38"/>
      <c r="H18" s="38"/>
    </row>
    <row r="19" spans="1:8" ht="19.5" customHeight="1">
      <c r="A19" s="20"/>
      <c r="B19" s="38" t="s">
        <v>36</v>
      </c>
      <c r="C19" s="433">
        <v>126.3</v>
      </c>
      <c r="D19" s="38">
        <v>0</v>
      </c>
      <c r="E19" s="433">
        <v>126.3</v>
      </c>
      <c r="F19" s="433">
        <v>0</v>
      </c>
      <c r="G19" s="433">
        <v>126.3</v>
      </c>
      <c r="H19" s="38">
        <v>0</v>
      </c>
    </row>
    <row r="20" spans="1:8" ht="21.75" customHeight="1">
      <c r="A20" s="20"/>
      <c r="B20" s="38" t="s">
        <v>194</v>
      </c>
      <c r="C20" s="433">
        <v>129.5916</v>
      </c>
      <c r="D20" s="38">
        <v>0</v>
      </c>
      <c r="E20" s="433">
        <f>C20</f>
        <v>129.5916</v>
      </c>
      <c r="F20" s="433">
        <v>0</v>
      </c>
      <c r="G20" s="433">
        <f>E20</f>
        <v>129.5916</v>
      </c>
      <c r="H20" s="38">
        <v>0</v>
      </c>
    </row>
    <row r="21" spans="1:8" s="37" customFormat="1" ht="27.75" customHeight="1">
      <c r="A21" s="38"/>
      <c r="B21" s="38" t="s">
        <v>37</v>
      </c>
      <c r="C21" s="38">
        <v>7.38</v>
      </c>
      <c r="D21" s="38">
        <v>0</v>
      </c>
      <c r="E21" s="433">
        <f>C21</f>
        <v>7.38</v>
      </c>
      <c r="F21" s="433">
        <v>0</v>
      </c>
      <c r="G21" s="433">
        <f>E21</f>
        <v>7.38</v>
      </c>
      <c r="H21" s="38">
        <v>0</v>
      </c>
    </row>
    <row r="22" spans="1:8" s="37" customFormat="1" ht="19.5" customHeight="1">
      <c r="A22" s="38"/>
      <c r="B22" s="38" t="s">
        <v>192</v>
      </c>
      <c r="C22" s="38">
        <v>0</v>
      </c>
      <c r="D22" s="38">
        <v>0</v>
      </c>
      <c r="E22" s="433">
        <f>C22</f>
        <v>0</v>
      </c>
      <c r="F22" s="433">
        <v>0</v>
      </c>
      <c r="G22" s="433">
        <f>E22</f>
        <v>0</v>
      </c>
      <c r="H22" s="38">
        <v>0</v>
      </c>
    </row>
    <row r="23" spans="1:8" s="37" customFormat="1" ht="27.75" customHeight="1">
      <c r="A23" s="38"/>
      <c r="B23" s="38" t="s">
        <v>195</v>
      </c>
      <c r="C23" s="433">
        <v>98.7102</v>
      </c>
      <c r="D23" s="38">
        <v>0</v>
      </c>
      <c r="E23" s="433">
        <f>C23</f>
        <v>98.7102</v>
      </c>
      <c r="F23" s="433">
        <v>0</v>
      </c>
      <c r="G23" s="433">
        <f>E23</f>
        <v>98.7102</v>
      </c>
      <c r="H23" s="38">
        <v>0</v>
      </c>
    </row>
    <row r="24" spans="1:8" s="37" customFormat="1" ht="18.75" customHeight="1">
      <c r="A24" s="39"/>
      <c r="B24" s="38" t="s">
        <v>196</v>
      </c>
      <c r="C24" s="433">
        <v>96</v>
      </c>
      <c r="D24" s="38">
        <v>0</v>
      </c>
      <c r="E24" s="433">
        <f>C24</f>
        <v>96</v>
      </c>
      <c r="F24" s="433">
        <v>0</v>
      </c>
      <c r="G24" s="433">
        <f>E24</f>
        <v>96</v>
      </c>
      <c r="H24" s="38">
        <v>0</v>
      </c>
    </row>
    <row r="25" spans="1:8" s="37" customFormat="1" ht="19.5" customHeight="1">
      <c r="A25" s="39"/>
      <c r="B25" s="39" t="s">
        <v>34</v>
      </c>
      <c r="C25" s="436">
        <v>457.98179999999996</v>
      </c>
      <c r="D25" s="434">
        <f>D19+D20+D21+D23+D24</f>
        <v>0</v>
      </c>
      <c r="E25" s="436">
        <f>E19+E20+E21+E23+E24</f>
        <v>457.98179999999996</v>
      </c>
      <c r="F25" s="433">
        <v>0</v>
      </c>
      <c r="G25" s="436">
        <f>G19+G20+G21+G23+G24</f>
        <v>457.98179999999996</v>
      </c>
      <c r="H25" s="38">
        <v>0</v>
      </c>
    </row>
    <row r="26" spans="1:8" ht="12.75">
      <c r="A26" s="20"/>
      <c r="B26" s="30" t="s">
        <v>38</v>
      </c>
      <c r="C26" s="436">
        <v>786.8433150570868</v>
      </c>
      <c r="D26" s="413">
        <v>0</v>
      </c>
      <c r="E26" s="436">
        <v>786.8433150570868</v>
      </c>
      <c r="F26" s="513">
        <v>0</v>
      </c>
      <c r="G26" s="380">
        <v>786.84</v>
      </c>
      <c r="H26" s="20">
        <v>0</v>
      </c>
    </row>
    <row r="27" s="37" customFormat="1" ht="15.75" customHeight="1">
      <c r="E27" s="435"/>
    </row>
    <row r="28" s="37" customFormat="1" ht="15.75" customHeight="1"/>
    <row r="29" spans="1:9" ht="12.75">
      <c r="A29" s="36" t="s">
        <v>12</v>
      </c>
      <c r="D29" s="367"/>
      <c r="E29" s="695" t="s">
        <v>13</v>
      </c>
      <c r="F29" s="695"/>
      <c r="G29" s="695"/>
      <c r="H29" s="125"/>
      <c r="I29" s="125"/>
    </row>
    <row r="30" spans="5:9" ht="12.75" customHeight="1">
      <c r="E30" s="695" t="s">
        <v>14</v>
      </c>
      <c r="F30" s="695"/>
      <c r="G30" s="695"/>
      <c r="H30" s="125"/>
      <c r="I30" s="125"/>
    </row>
    <row r="31" spans="5:9" ht="12.75" customHeight="1">
      <c r="E31" s="695" t="s">
        <v>20</v>
      </c>
      <c r="F31" s="695"/>
      <c r="G31" s="695"/>
      <c r="H31" s="125"/>
      <c r="I31" s="125"/>
    </row>
    <row r="32" spans="5:9" ht="12.75">
      <c r="E32" s="668" t="s">
        <v>85</v>
      </c>
      <c r="F32" s="668"/>
      <c r="G32" s="668"/>
      <c r="H32" s="1"/>
      <c r="I32" s="1"/>
    </row>
  </sheetData>
  <sheetProtection/>
  <mergeCells count="8">
    <mergeCell ref="E29:G29"/>
    <mergeCell ref="E30:G30"/>
    <mergeCell ref="E31:G31"/>
    <mergeCell ref="E32:G32"/>
    <mergeCell ref="A2:H2"/>
    <mergeCell ref="A3:H3"/>
    <mergeCell ref="A5:H5"/>
    <mergeCell ref="A8:B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5" r:id="rId1"/>
</worksheet>
</file>

<file path=xl/worksheets/sheet31.xml><?xml version="1.0" encoding="utf-8"?>
<worksheet xmlns="http://schemas.openxmlformats.org/spreadsheetml/2006/main" xmlns:r="http://schemas.openxmlformats.org/officeDocument/2006/relationships">
  <sheetPr>
    <pageSetUpPr fitToPage="1"/>
  </sheetPr>
  <dimension ref="A1:R53"/>
  <sheetViews>
    <sheetView view="pageBreakPreview" zoomScale="85" zoomScaleSheetLayoutView="85" zoomScalePageLayoutView="0" workbookViewId="0" topLeftCell="A34">
      <selection activeCell="A8" sqref="A8:B8"/>
    </sheetView>
  </sheetViews>
  <sheetFormatPr defaultColWidth="9.140625" defaultRowHeight="12.75"/>
  <cols>
    <col min="1" max="1" width="9.140625" style="16" customWidth="1"/>
    <col min="2" max="2" width="19.28125" style="16" customWidth="1"/>
    <col min="3" max="3" width="28.421875" style="16" customWidth="1"/>
    <col min="4" max="4" width="27.7109375" style="16" customWidth="1"/>
    <col min="5" max="5" width="30.28125" style="16" customWidth="1"/>
    <col min="6" max="16384" width="9.140625" style="16" customWidth="1"/>
  </cols>
  <sheetData>
    <row r="1" spans="5:6" ht="15">
      <c r="E1" s="41" t="s">
        <v>511</v>
      </c>
      <c r="F1" s="43"/>
    </row>
    <row r="2" spans="4:6" ht="15">
      <c r="D2" s="45" t="s">
        <v>0</v>
      </c>
      <c r="E2" s="45"/>
      <c r="F2" s="45"/>
    </row>
    <row r="3" spans="2:6" ht="20.25">
      <c r="B3" s="157"/>
      <c r="C3" s="665" t="s">
        <v>704</v>
      </c>
      <c r="D3" s="665"/>
      <c r="E3" s="665"/>
      <c r="F3" s="44"/>
    </row>
    <row r="4" ht="10.5" customHeight="1"/>
    <row r="5" spans="1:5" ht="30.75" customHeight="1">
      <c r="A5" s="817" t="s">
        <v>767</v>
      </c>
      <c r="B5" s="817"/>
      <c r="C5" s="817"/>
      <c r="D5" s="817"/>
      <c r="E5" s="817"/>
    </row>
    <row r="7" ht="0.75" customHeight="1"/>
    <row r="8" spans="1:2" ht="12.75">
      <c r="A8" s="667" t="s">
        <v>1137</v>
      </c>
      <c r="B8" s="667"/>
    </row>
    <row r="9" spans="4:18" ht="12.75">
      <c r="D9" s="745" t="s">
        <v>782</v>
      </c>
      <c r="E9" s="745"/>
      <c r="Q9" s="20"/>
      <c r="R9" s="22"/>
    </row>
    <row r="10" spans="1:18" ht="26.25" customHeight="1">
      <c r="A10" s="662" t="s">
        <v>2</v>
      </c>
      <c r="B10" s="662" t="s">
        <v>3</v>
      </c>
      <c r="C10" s="818" t="s">
        <v>507</v>
      </c>
      <c r="D10" s="819"/>
      <c r="E10" s="820"/>
      <c r="Q10" s="22"/>
      <c r="R10" s="22"/>
    </row>
    <row r="11" spans="1:5" ht="56.25" customHeight="1">
      <c r="A11" s="662"/>
      <c r="B11" s="662"/>
      <c r="C11" s="5" t="s">
        <v>509</v>
      </c>
      <c r="D11" s="5" t="s">
        <v>510</v>
      </c>
      <c r="E11" s="5" t="s">
        <v>508</v>
      </c>
    </row>
    <row r="12" spans="1:5" s="114" customFormat="1" ht="15.75" customHeight="1">
      <c r="A12" s="69">
        <v>1</v>
      </c>
      <c r="B12" s="68">
        <v>2</v>
      </c>
      <c r="C12" s="69">
        <v>3</v>
      </c>
      <c r="D12" s="68">
        <v>4</v>
      </c>
      <c r="E12" s="69">
        <v>5</v>
      </c>
    </row>
    <row r="13" spans="1:5" s="114" customFormat="1" ht="15.75" customHeight="1">
      <c r="A13" s="346">
        <v>1</v>
      </c>
      <c r="B13" s="347" t="s">
        <v>886</v>
      </c>
      <c r="C13" s="437">
        <v>1</v>
      </c>
      <c r="D13" s="18">
        <v>1</v>
      </c>
      <c r="E13" s="437">
        <v>842</v>
      </c>
    </row>
    <row r="14" spans="1:5" s="114" customFormat="1" ht="15.75" customHeight="1">
      <c r="A14" s="346">
        <v>2</v>
      </c>
      <c r="B14" s="347" t="s">
        <v>887</v>
      </c>
      <c r="C14" s="437">
        <v>1</v>
      </c>
      <c r="D14" s="18">
        <v>1</v>
      </c>
      <c r="E14" s="437">
        <v>1291</v>
      </c>
    </row>
    <row r="15" spans="1:5" s="114" customFormat="1" ht="15.75" customHeight="1">
      <c r="A15" s="346">
        <v>3</v>
      </c>
      <c r="B15" s="347" t="s">
        <v>888</v>
      </c>
      <c r="C15" s="437">
        <v>1</v>
      </c>
      <c r="D15" s="18">
        <v>1</v>
      </c>
      <c r="E15" s="437">
        <v>2032</v>
      </c>
    </row>
    <row r="16" spans="1:5" s="114" customFormat="1" ht="15.75" customHeight="1">
      <c r="A16" s="346">
        <v>4</v>
      </c>
      <c r="B16" s="347" t="s">
        <v>889</v>
      </c>
      <c r="C16" s="437">
        <v>1</v>
      </c>
      <c r="D16" s="18">
        <v>1</v>
      </c>
      <c r="E16" s="437">
        <v>1852</v>
      </c>
    </row>
    <row r="17" spans="1:5" s="114" customFormat="1" ht="15.75" customHeight="1">
      <c r="A17" s="346">
        <v>5</v>
      </c>
      <c r="B17" s="347" t="s">
        <v>890</v>
      </c>
      <c r="C17" s="437">
        <v>1</v>
      </c>
      <c r="D17" s="18">
        <v>1</v>
      </c>
      <c r="E17" s="437">
        <v>2259</v>
      </c>
    </row>
    <row r="18" spans="1:5" s="114" customFormat="1" ht="15.75" customHeight="1">
      <c r="A18" s="346">
        <v>6</v>
      </c>
      <c r="B18" s="347" t="s">
        <v>891</v>
      </c>
      <c r="C18" s="437">
        <v>1</v>
      </c>
      <c r="D18" s="18">
        <v>1</v>
      </c>
      <c r="E18" s="437">
        <v>1206</v>
      </c>
    </row>
    <row r="19" spans="1:5" s="114" customFormat="1" ht="15.75" customHeight="1">
      <c r="A19" s="346">
        <v>7</v>
      </c>
      <c r="B19" s="347" t="s">
        <v>892</v>
      </c>
      <c r="C19" s="437">
        <v>1</v>
      </c>
      <c r="D19" s="18">
        <v>1</v>
      </c>
      <c r="E19" s="437">
        <v>1464</v>
      </c>
    </row>
    <row r="20" spans="1:5" s="114" customFormat="1" ht="15.75" customHeight="1">
      <c r="A20" s="346">
        <v>8</v>
      </c>
      <c r="B20" s="347" t="s">
        <v>893</v>
      </c>
      <c r="C20" s="437">
        <v>1</v>
      </c>
      <c r="D20" s="18">
        <v>1</v>
      </c>
      <c r="E20" s="437">
        <v>2026</v>
      </c>
    </row>
    <row r="21" spans="1:5" s="114" customFormat="1" ht="15.75" customHeight="1">
      <c r="A21" s="346">
        <v>9</v>
      </c>
      <c r="B21" s="347" t="s">
        <v>894</v>
      </c>
      <c r="C21" s="437">
        <v>1</v>
      </c>
      <c r="D21" s="18">
        <v>1</v>
      </c>
      <c r="E21" s="437">
        <v>1652</v>
      </c>
    </row>
    <row r="22" spans="1:5" s="114" customFormat="1" ht="15.75" customHeight="1">
      <c r="A22" s="346">
        <v>10</v>
      </c>
      <c r="B22" s="347" t="s">
        <v>895</v>
      </c>
      <c r="C22" s="437">
        <v>1</v>
      </c>
      <c r="D22" s="18">
        <v>1</v>
      </c>
      <c r="E22" s="437">
        <v>2423</v>
      </c>
    </row>
    <row r="23" spans="1:5" s="114" customFormat="1" ht="15.75" customHeight="1">
      <c r="A23" s="346">
        <v>11</v>
      </c>
      <c r="B23" s="347" t="s">
        <v>896</v>
      </c>
      <c r="C23" s="437">
        <v>1</v>
      </c>
      <c r="D23" s="18">
        <v>1</v>
      </c>
      <c r="E23" s="437">
        <v>1465</v>
      </c>
    </row>
    <row r="24" spans="1:5" s="114" customFormat="1" ht="15.75" customHeight="1">
      <c r="A24" s="346">
        <v>12</v>
      </c>
      <c r="B24" s="347" t="s">
        <v>897</v>
      </c>
      <c r="C24" s="437">
        <v>1</v>
      </c>
      <c r="D24" s="18">
        <v>1</v>
      </c>
      <c r="E24" s="437">
        <v>2380</v>
      </c>
    </row>
    <row r="25" spans="1:5" s="114" customFormat="1" ht="15.75" customHeight="1">
      <c r="A25" s="346">
        <v>13</v>
      </c>
      <c r="B25" s="347" t="s">
        <v>898</v>
      </c>
      <c r="C25" s="437">
        <v>1</v>
      </c>
      <c r="D25" s="18">
        <v>1</v>
      </c>
      <c r="E25" s="437">
        <v>1988</v>
      </c>
    </row>
    <row r="26" spans="1:5" s="114" customFormat="1" ht="15.75" customHeight="1">
      <c r="A26" s="346">
        <v>14</v>
      </c>
      <c r="B26" s="347" t="s">
        <v>899</v>
      </c>
      <c r="C26" s="437">
        <v>1</v>
      </c>
      <c r="D26" s="18">
        <v>1</v>
      </c>
      <c r="E26" s="437">
        <v>933</v>
      </c>
    </row>
    <row r="27" spans="1:5" s="114" customFormat="1" ht="15.75" customHeight="1">
      <c r="A27" s="346">
        <v>15</v>
      </c>
      <c r="B27" s="347" t="s">
        <v>900</v>
      </c>
      <c r="C27" s="437">
        <v>1</v>
      </c>
      <c r="D27" s="18">
        <v>1</v>
      </c>
      <c r="E27" s="437">
        <v>489</v>
      </c>
    </row>
    <row r="28" spans="1:5" s="114" customFormat="1" ht="15.75" customHeight="1">
      <c r="A28" s="346">
        <v>16</v>
      </c>
      <c r="B28" s="347" t="s">
        <v>901</v>
      </c>
      <c r="C28" s="437">
        <v>1</v>
      </c>
      <c r="D28" s="18">
        <v>1</v>
      </c>
      <c r="E28" s="437">
        <v>2674</v>
      </c>
    </row>
    <row r="29" spans="1:5" s="114" customFormat="1" ht="15.75" customHeight="1">
      <c r="A29" s="346">
        <v>17</v>
      </c>
      <c r="B29" s="347" t="s">
        <v>902</v>
      </c>
      <c r="C29" s="437">
        <v>1</v>
      </c>
      <c r="D29" s="18">
        <v>1</v>
      </c>
      <c r="E29" s="437">
        <v>1615</v>
      </c>
    </row>
    <row r="30" spans="1:5" s="114" customFormat="1" ht="15.75" customHeight="1">
      <c r="A30" s="348">
        <v>18</v>
      </c>
      <c r="B30" s="349" t="s">
        <v>903</v>
      </c>
      <c r="C30" s="437">
        <v>1</v>
      </c>
      <c r="D30" s="18">
        <v>1</v>
      </c>
      <c r="E30" s="437">
        <v>1407</v>
      </c>
    </row>
    <row r="31" spans="1:5" s="114" customFormat="1" ht="15.75" customHeight="1">
      <c r="A31" s="346">
        <v>19</v>
      </c>
      <c r="B31" s="347" t="s">
        <v>904</v>
      </c>
      <c r="C31" s="437">
        <v>1</v>
      </c>
      <c r="D31" s="18">
        <v>1</v>
      </c>
      <c r="E31" s="437">
        <v>958</v>
      </c>
    </row>
    <row r="32" spans="1:5" s="114" customFormat="1" ht="15.75" customHeight="1">
      <c r="A32" s="348">
        <v>20</v>
      </c>
      <c r="B32" s="349" t="s">
        <v>905</v>
      </c>
      <c r="C32" s="437">
        <v>1</v>
      </c>
      <c r="D32" s="18">
        <v>1</v>
      </c>
      <c r="E32" s="437">
        <v>1077</v>
      </c>
    </row>
    <row r="33" spans="1:5" s="114" customFormat="1" ht="15.75" customHeight="1">
      <c r="A33" s="346">
        <v>21</v>
      </c>
      <c r="B33" s="347" t="s">
        <v>906</v>
      </c>
      <c r="C33" s="437">
        <v>1</v>
      </c>
      <c r="D33" s="18">
        <v>1</v>
      </c>
      <c r="E33" s="437">
        <v>1087</v>
      </c>
    </row>
    <row r="34" spans="1:5" s="114" customFormat="1" ht="15.75" customHeight="1">
      <c r="A34" s="346">
        <v>22</v>
      </c>
      <c r="B34" s="347" t="s">
        <v>907</v>
      </c>
      <c r="C34" s="437">
        <v>1</v>
      </c>
      <c r="D34" s="18">
        <v>1</v>
      </c>
      <c r="E34" s="437">
        <v>1269</v>
      </c>
    </row>
    <row r="35" spans="1:5" s="114" customFormat="1" ht="15.75" customHeight="1">
      <c r="A35" s="346">
        <v>23</v>
      </c>
      <c r="B35" s="347" t="s">
        <v>908</v>
      </c>
      <c r="C35" s="437">
        <v>1</v>
      </c>
      <c r="D35" s="18">
        <v>1</v>
      </c>
      <c r="E35" s="437">
        <v>1517</v>
      </c>
    </row>
    <row r="36" spans="1:5" s="114" customFormat="1" ht="15.75" customHeight="1">
      <c r="A36" s="346">
        <v>24</v>
      </c>
      <c r="B36" s="347" t="s">
        <v>909</v>
      </c>
      <c r="C36" s="437">
        <v>1</v>
      </c>
      <c r="D36" s="18">
        <v>1</v>
      </c>
      <c r="E36" s="437">
        <v>851</v>
      </c>
    </row>
    <row r="37" spans="1:5" s="114" customFormat="1" ht="15.75" customHeight="1">
      <c r="A37" s="346">
        <v>25</v>
      </c>
      <c r="B37" s="347" t="s">
        <v>910</v>
      </c>
      <c r="C37" s="437">
        <v>1</v>
      </c>
      <c r="D37" s="18">
        <v>1</v>
      </c>
      <c r="E37" s="437">
        <v>1793</v>
      </c>
    </row>
    <row r="38" spans="1:5" s="114" customFormat="1" ht="15.75" customHeight="1">
      <c r="A38" s="346">
        <v>26</v>
      </c>
      <c r="B38" s="347" t="s">
        <v>911</v>
      </c>
      <c r="C38" s="437">
        <v>1</v>
      </c>
      <c r="D38" s="18">
        <v>1</v>
      </c>
      <c r="E38" s="437">
        <v>2253</v>
      </c>
    </row>
    <row r="39" spans="1:5" s="114" customFormat="1" ht="15.75" customHeight="1">
      <c r="A39" s="346">
        <v>27</v>
      </c>
      <c r="B39" s="347" t="s">
        <v>912</v>
      </c>
      <c r="C39" s="437">
        <v>1</v>
      </c>
      <c r="D39" s="18">
        <v>1</v>
      </c>
      <c r="E39" s="437">
        <v>1676</v>
      </c>
    </row>
    <row r="40" spans="1:5" s="114" customFormat="1" ht="15.75" customHeight="1">
      <c r="A40" s="346">
        <v>28</v>
      </c>
      <c r="B40" s="347" t="s">
        <v>913</v>
      </c>
      <c r="C40" s="437">
        <v>1</v>
      </c>
      <c r="D40" s="18">
        <v>1</v>
      </c>
      <c r="E40" s="437">
        <v>2319</v>
      </c>
    </row>
    <row r="41" spans="1:5" s="114" customFormat="1" ht="15.75" customHeight="1">
      <c r="A41" s="346">
        <v>29</v>
      </c>
      <c r="B41" s="347" t="s">
        <v>914</v>
      </c>
      <c r="C41" s="437">
        <v>1</v>
      </c>
      <c r="D41" s="18">
        <v>1</v>
      </c>
      <c r="E41" s="437">
        <v>1768</v>
      </c>
    </row>
    <row r="42" spans="1:5" s="114" customFormat="1" ht="15.75" customHeight="1">
      <c r="A42" s="346">
        <v>30</v>
      </c>
      <c r="B42" s="347" t="s">
        <v>915</v>
      </c>
      <c r="C42" s="437">
        <v>1</v>
      </c>
      <c r="D42" s="18">
        <v>1</v>
      </c>
      <c r="E42" s="437">
        <v>1680</v>
      </c>
    </row>
    <row r="43" spans="1:5" s="114" customFormat="1" ht="15.75" customHeight="1">
      <c r="A43" s="346">
        <v>31</v>
      </c>
      <c r="B43" s="347" t="s">
        <v>916</v>
      </c>
      <c r="C43" s="437">
        <v>1</v>
      </c>
      <c r="D43" s="18">
        <v>1</v>
      </c>
      <c r="E43" s="437">
        <v>2355</v>
      </c>
    </row>
    <row r="44" spans="1:5" s="114" customFormat="1" ht="15.75" customHeight="1">
      <c r="A44" s="346">
        <v>32</v>
      </c>
      <c r="B44" s="347" t="s">
        <v>917</v>
      </c>
      <c r="C44" s="437">
        <v>1</v>
      </c>
      <c r="D44" s="18">
        <v>1</v>
      </c>
      <c r="E44" s="437">
        <v>1156</v>
      </c>
    </row>
    <row r="45" spans="1:5" s="114" customFormat="1" ht="15.75" customHeight="1">
      <c r="A45" s="346">
        <v>33</v>
      </c>
      <c r="B45" s="347" t="s">
        <v>918</v>
      </c>
      <c r="C45" s="437">
        <v>1</v>
      </c>
      <c r="D45" s="18">
        <v>1</v>
      </c>
      <c r="E45" s="437">
        <v>1720</v>
      </c>
    </row>
    <row r="46" spans="1:5" ht="18" customHeight="1">
      <c r="A46" s="346">
        <v>34</v>
      </c>
      <c r="B46" s="347" t="s">
        <v>919</v>
      </c>
      <c r="C46" s="437">
        <v>1</v>
      </c>
      <c r="D46" s="18">
        <v>1</v>
      </c>
      <c r="E46" s="154">
        <v>1099</v>
      </c>
    </row>
    <row r="47" spans="1:5" ht="12.75">
      <c r="A47" s="757" t="s">
        <v>19</v>
      </c>
      <c r="B47" s="750"/>
      <c r="C47" s="69"/>
      <c r="D47" s="68"/>
      <c r="E47" s="163">
        <f>SUM(E13:E46)</f>
        <v>54576</v>
      </c>
    </row>
    <row r="48" ht="12.75">
      <c r="E48" s="31"/>
    </row>
    <row r="49" ht="12.75">
      <c r="E49" s="12"/>
    </row>
    <row r="50" spans="1:6" ht="12.75">
      <c r="A50" s="36" t="s">
        <v>12</v>
      </c>
      <c r="E50" s="36" t="s">
        <v>13</v>
      </c>
      <c r="F50" s="125"/>
    </row>
    <row r="51" spans="4:5" ht="12.75" customHeight="1">
      <c r="D51" s="695" t="s">
        <v>14</v>
      </c>
      <c r="E51" s="695"/>
    </row>
    <row r="52" spans="4:5" ht="12.75" customHeight="1">
      <c r="D52" s="695" t="s">
        <v>20</v>
      </c>
      <c r="E52" s="695"/>
    </row>
    <row r="53" spans="5:8" ht="12.75">
      <c r="E53" s="15" t="s">
        <v>853</v>
      </c>
      <c r="F53" s="667"/>
      <c r="G53" s="667"/>
      <c r="H53" s="667"/>
    </row>
  </sheetData>
  <sheetProtection/>
  <mergeCells count="11">
    <mergeCell ref="A8:B8"/>
    <mergeCell ref="C3:E3"/>
    <mergeCell ref="A5:E5"/>
    <mergeCell ref="F53:H53"/>
    <mergeCell ref="C10:E10"/>
    <mergeCell ref="D9:E9"/>
    <mergeCell ref="B10:B11"/>
    <mergeCell ref="A10:A11"/>
    <mergeCell ref="D51:E51"/>
    <mergeCell ref="D52:E52"/>
    <mergeCell ref="A47:B4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2" r:id="rId1"/>
  <colBreaks count="1" manualBreakCount="1">
    <brk id="5" max="32" man="1"/>
  </colBreaks>
</worksheet>
</file>

<file path=xl/worksheets/sheet32.xml><?xml version="1.0" encoding="utf-8"?>
<worksheet xmlns="http://schemas.openxmlformats.org/spreadsheetml/2006/main" xmlns:r="http://schemas.openxmlformats.org/officeDocument/2006/relationships">
  <sheetPr>
    <pageSetUpPr fitToPage="1"/>
  </sheetPr>
  <dimension ref="A1:J51"/>
  <sheetViews>
    <sheetView view="pageBreakPreview" zoomScale="110" zoomScaleSheetLayoutView="110" zoomScalePageLayoutView="0" workbookViewId="0" topLeftCell="A1">
      <selection activeCell="A6" sqref="A6:B6"/>
    </sheetView>
  </sheetViews>
  <sheetFormatPr defaultColWidth="9.140625" defaultRowHeight="12.75"/>
  <cols>
    <col min="1" max="1" width="8.28125" style="0" customWidth="1"/>
    <col min="2" max="2" width="22.7109375" style="0" customWidth="1"/>
    <col min="3" max="3" width="14.28125" style="0" customWidth="1"/>
    <col min="4" max="4" width="13.57421875" style="0" customWidth="1"/>
    <col min="5" max="5" width="12.8515625" style="0" customWidth="1"/>
    <col min="6" max="6" width="16.57421875" style="0" bestFit="1" customWidth="1"/>
    <col min="7" max="7" width="15.28125" style="0" customWidth="1"/>
    <col min="8" max="8" width="15.421875" style="0" customWidth="1"/>
    <col min="9" max="9" width="13.28125" style="0" customWidth="1"/>
  </cols>
  <sheetData>
    <row r="1" spans="8:9" ht="18">
      <c r="H1" s="821" t="s">
        <v>672</v>
      </c>
      <c r="I1" s="821"/>
    </row>
    <row r="2" spans="3:10" ht="18">
      <c r="C2" s="740" t="s">
        <v>0</v>
      </c>
      <c r="D2" s="740"/>
      <c r="E2" s="740"/>
      <c r="F2" s="740"/>
      <c r="G2" s="740"/>
      <c r="H2" s="251"/>
      <c r="I2" s="228"/>
      <c r="J2" s="228"/>
    </row>
    <row r="3" spans="2:10" ht="21">
      <c r="B3" s="741" t="s">
        <v>704</v>
      </c>
      <c r="C3" s="741"/>
      <c r="D3" s="741"/>
      <c r="E3" s="741"/>
      <c r="F3" s="741"/>
      <c r="G3" s="741"/>
      <c r="H3" s="229"/>
      <c r="I3" s="229"/>
      <c r="J3" s="229"/>
    </row>
    <row r="4" spans="3:10" ht="21">
      <c r="C4" s="196"/>
      <c r="D4" s="196"/>
      <c r="E4" s="196"/>
      <c r="F4" s="196"/>
      <c r="G4" s="196"/>
      <c r="H4" s="196"/>
      <c r="I4" s="229"/>
      <c r="J4" s="229"/>
    </row>
    <row r="5" spans="3:8" ht="20.25" customHeight="1">
      <c r="C5" s="822" t="s">
        <v>768</v>
      </c>
      <c r="D5" s="822"/>
      <c r="E5" s="822"/>
      <c r="F5" s="822"/>
      <c r="G5" s="822"/>
      <c r="H5" s="822"/>
    </row>
    <row r="6" spans="1:9" ht="20.25" customHeight="1">
      <c r="A6" s="667" t="s">
        <v>1137</v>
      </c>
      <c r="B6" s="667"/>
      <c r="C6" s="232"/>
      <c r="D6" s="232"/>
      <c r="E6" s="232"/>
      <c r="F6" s="232"/>
      <c r="G6" s="232"/>
      <c r="H6" s="824"/>
      <c r="I6" s="824"/>
    </row>
    <row r="7" spans="1:9" ht="15" customHeight="1">
      <c r="A7" s="823" t="s">
        <v>75</v>
      </c>
      <c r="B7" s="823" t="s">
        <v>39</v>
      </c>
      <c r="C7" s="823" t="s">
        <v>411</v>
      </c>
      <c r="D7" s="823" t="s">
        <v>391</v>
      </c>
      <c r="E7" s="823" t="s">
        <v>390</v>
      </c>
      <c r="F7" s="823"/>
      <c r="G7" s="823"/>
      <c r="H7" s="823" t="s">
        <v>885</v>
      </c>
      <c r="I7" s="825" t="s">
        <v>415</v>
      </c>
    </row>
    <row r="8" spans="1:9" ht="12.75" customHeight="1">
      <c r="A8" s="823"/>
      <c r="B8" s="823"/>
      <c r="C8" s="823"/>
      <c r="D8" s="823"/>
      <c r="E8" s="823" t="s">
        <v>412</v>
      </c>
      <c r="F8" s="825" t="s">
        <v>413</v>
      </c>
      <c r="G8" s="823" t="s">
        <v>414</v>
      </c>
      <c r="H8" s="823"/>
      <c r="I8" s="826"/>
    </row>
    <row r="9" spans="1:9" ht="20.25" customHeight="1">
      <c r="A9" s="823"/>
      <c r="B9" s="823"/>
      <c r="C9" s="823"/>
      <c r="D9" s="823"/>
      <c r="E9" s="823"/>
      <c r="F9" s="826"/>
      <c r="G9" s="823"/>
      <c r="H9" s="823"/>
      <c r="I9" s="826"/>
    </row>
    <row r="10" spans="1:9" ht="63.75" customHeight="1">
      <c r="A10" s="823"/>
      <c r="B10" s="823"/>
      <c r="C10" s="823"/>
      <c r="D10" s="823"/>
      <c r="E10" s="823"/>
      <c r="F10" s="827"/>
      <c r="G10" s="823"/>
      <c r="H10" s="823"/>
      <c r="I10" s="827"/>
    </row>
    <row r="11" spans="1:9" ht="15">
      <c r="A11" s="234">
        <v>1</v>
      </c>
      <c r="B11" s="234">
        <v>2</v>
      </c>
      <c r="C11" s="235">
        <v>3</v>
      </c>
      <c r="D11" s="234">
        <v>4</v>
      </c>
      <c r="E11" s="234">
        <v>5</v>
      </c>
      <c r="F11" s="235">
        <v>6</v>
      </c>
      <c r="G11" s="234">
        <v>7</v>
      </c>
      <c r="H11" s="234">
        <v>8</v>
      </c>
      <c r="I11" s="235">
        <v>9</v>
      </c>
    </row>
    <row r="12" spans="1:9" ht="15">
      <c r="A12" s="346">
        <v>1</v>
      </c>
      <c r="B12" s="347" t="s">
        <v>886</v>
      </c>
      <c r="C12" s="567">
        <v>0</v>
      </c>
      <c r="D12" s="567">
        <v>0</v>
      </c>
      <c r="E12" s="567">
        <v>0</v>
      </c>
      <c r="F12" s="567">
        <v>0</v>
      </c>
      <c r="G12" s="567">
        <v>0</v>
      </c>
      <c r="H12" s="567">
        <v>0</v>
      </c>
      <c r="I12" s="567">
        <v>0</v>
      </c>
    </row>
    <row r="13" spans="1:9" ht="15">
      <c r="A13" s="346">
        <v>2</v>
      </c>
      <c r="B13" s="347" t="s">
        <v>887</v>
      </c>
      <c r="C13" s="567">
        <v>0</v>
      </c>
      <c r="D13" s="567">
        <v>0</v>
      </c>
      <c r="E13" s="567">
        <v>0</v>
      </c>
      <c r="F13" s="567">
        <v>0</v>
      </c>
      <c r="G13" s="567">
        <v>0</v>
      </c>
      <c r="H13" s="567">
        <v>0</v>
      </c>
      <c r="I13" s="567">
        <v>0</v>
      </c>
    </row>
    <row r="14" spans="1:9" ht="15">
      <c r="A14" s="346">
        <v>3</v>
      </c>
      <c r="B14" s="347" t="s">
        <v>888</v>
      </c>
      <c r="C14" s="567">
        <v>0</v>
      </c>
      <c r="D14" s="572">
        <v>197</v>
      </c>
      <c r="E14" s="567" t="s">
        <v>959</v>
      </c>
      <c r="F14" s="567" t="s">
        <v>962</v>
      </c>
      <c r="G14" s="567"/>
      <c r="H14" s="567"/>
      <c r="I14" s="573"/>
    </row>
    <row r="15" spans="1:9" ht="15">
      <c r="A15" s="346">
        <v>4</v>
      </c>
      <c r="B15" s="347" t="s">
        <v>889</v>
      </c>
      <c r="C15" s="568">
        <v>0</v>
      </c>
      <c r="D15" s="567">
        <v>0</v>
      </c>
      <c r="E15" s="567">
        <v>0</v>
      </c>
      <c r="F15" s="567">
        <v>0</v>
      </c>
      <c r="G15" s="567">
        <v>0</v>
      </c>
      <c r="H15" s="567">
        <v>0</v>
      </c>
      <c r="I15" s="567">
        <v>0</v>
      </c>
    </row>
    <row r="16" spans="1:9" ht="30.75" customHeight="1">
      <c r="A16" s="346">
        <v>5</v>
      </c>
      <c r="B16" s="347" t="s">
        <v>890</v>
      </c>
      <c r="C16" s="567">
        <v>0</v>
      </c>
      <c r="D16" s="567">
        <v>180</v>
      </c>
      <c r="E16" s="567" t="s">
        <v>959</v>
      </c>
      <c r="F16" s="567" t="s">
        <v>962</v>
      </c>
      <c r="G16" s="567">
        <v>0</v>
      </c>
      <c r="H16" s="567">
        <v>0</v>
      </c>
      <c r="I16" s="567">
        <v>0</v>
      </c>
    </row>
    <row r="17" spans="1:9" ht="15">
      <c r="A17" s="346">
        <v>6</v>
      </c>
      <c r="B17" s="347" t="s">
        <v>891</v>
      </c>
      <c r="C17" s="567">
        <v>0</v>
      </c>
      <c r="D17" s="567">
        <v>0</v>
      </c>
      <c r="E17" s="567">
        <f>SUM(E13:E16)</f>
        <v>0</v>
      </c>
      <c r="F17" s="567">
        <f>SUM(F13:F16)</f>
        <v>0</v>
      </c>
      <c r="G17" s="567">
        <f>SUM(G13:G16)</f>
        <v>0</v>
      </c>
      <c r="H17" s="567">
        <f>SUM(H13:H16)</f>
        <v>0</v>
      </c>
      <c r="I17" s="567">
        <v>0</v>
      </c>
    </row>
    <row r="18" spans="1:9" ht="15">
      <c r="A18" s="346">
        <v>7</v>
      </c>
      <c r="B18" s="347" t="s">
        <v>892</v>
      </c>
      <c r="C18" s="567">
        <v>0</v>
      </c>
      <c r="D18" s="567">
        <v>0</v>
      </c>
      <c r="E18" s="567">
        <v>0</v>
      </c>
      <c r="F18" s="567">
        <v>0</v>
      </c>
      <c r="G18" s="567">
        <v>0</v>
      </c>
      <c r="H18" s="567">
        <v>0</v>
      </c>
      <c r="I18" s="567">
        <v>0</v>
      </c>
    </row>
    <row r="19" spans="1:9" ht="15" customHeight="1">
      <c r="A19" s="346">
        <v>8</v>
      </c>
      <c r="B19" s="347" t="s">
        <v>893</v>
      </c>
      <c r="C19" s="567">
        <v>0</v>
      </c>
      <c r="D19" s="569">
        <v>192</v>
      </c>
      <c r="E19" s="567" t="s">
        <v>959</v>
      </c>
      <c r="F19" s="567" t="s">
        <v>962</v>
      </c>
      <c r="G19" s="570"/>
      <c r="H19" s="570"/>
      <c r="I19" s="571"/>
    </row>
    <row r="20" spans="1:9" ht="15">
      <c r="A20" s="346">
        <v>9</v>
      </c>
      <c r="B20" s="347" t="s">
        <v>894</v>
      </c>
      <c r="C20" s="567">
        <v>0</v>
      </c>
      <c r="D20" s="567">
        <v>168</v>
      </c>
      <c r="E20" s="567" t="s">
        <v>959</v>
      </c>
      <c r="F20" s="567" t="s">
        <v>962</v>
      </c>
      <c r="G20" s="567"/>
      <c r="H20" s="567"/>
      <c r="I20" s="567"/>
    </row>
    <row r="21" spans="1:9" ht="15">
      <c r="A21" s="346">
        <v>10</v>
      </c>
      <c r="B21" s="347" t="s">
        <v>895</v>
      </c>
      <c r="C21" s="567">
        <v>0</v>
      </c>
      <c r="D21" s="567">
        <v>0</v>
      </c>
      <c r="E21" s="567">
        <v>0</v>
      </c>
      <c r="F21" s="567">
        <v>0</v>
      </c>
      <c r="G21" s="567">
        <v>0</v>
      </c>
      <c r="H21" s="567">
        <v>0</v>
      </c>
      <c r="I21" s="567">
        <v>0</v>
      </c>
    </row>
    <row r="22" spans="1:9" ht="15">
      <c r="A22" s="346">
        <v>11</v>
      </c>
      <c r="B22" s="347" t="s">
        <v>896</v>
      </c>
      <c r="C22" s="567">
        <v>0</v>
      </c>
      <c r="D22" s="567">
        <v>0</v>
      </c>
      <c r="E22" s="567">
        <v>0</v>
      </c>
      <c r="F22" s="567">
        <v>0</v>
      </c>
      <c r="G22" s="567">
        <v>0</v>
      </c>
      <c r="H22" s="567">
        <v>0</v>
      </c>
      <c r="I22" s="567">
        <v>0</v>
      </c>
    </row>
    <row r="23" spans="1:9" ht="15" customHeight="1">
      <c r="A23" s="346">
        <v>12</v>
      </c>
      <c r="B23" s="347" t="s">
        <v>897</v>
      </c>
      <c r="C23" s="567">
        <v>0</v>
      </c>
      <c r="D23" s="567">
        <v>0</v>
      </c>
      <c r="E23" s="567">
        <v>0</v>
      </c>
      <c r="F23" s="567">
        <v>0</v>
      </c>
      <c r="G23" s="567">
        <v>0</v>
      </c>
      <c r="H23" s="567">
        <v>0</v>
      </c>
      <c r="I23" s="567">
        <v>0</v>
      </c>
    </row>
    <row r="24" spans="1:9" ht="15" customHeight="1">
      <c r="A24" s="346">
        <v>13</v>
      </c>
      <c r="B24" s="347" t="s">
        <v>898</v>
      </c>
      <c r="C24" s="567">
        <v>0</v>
      </c>
      <c r="D24" s="569">
        <v>205</v>
      </c>
      <c r="E24" s="567" t="s">
        <v>959</v>
      </c>
      <c r="F24" s="567" t="s">
        <v>962</v>
      </c>
      <c r="G24" s="570"/>
      <c r="H24" s="570"/>
      <c r="I24" s="571"/>
    </row>
    <row r="25" spans="1:9" ht="15">
      <c r="A25" s="346">
        <v>14</v>
      </c>
      <c r="B25" s="347" t="s">
        <v>899</v>
      </c>
      <c r="C25" s="567">
        <v>0</v>
      </c>
      <c r="D25" s="567">
        <v>56</v>
      </c>
      <c r="E25" s="567" t="s">
        <v>959</v>
      </c>
      <c r="F25" s="567" t="s">
        <v>962</v>
      </c>
      <c r="G25" s="567"/>
      <c r="H25" s="567"/>
      <c r="I25" s="567"/>
    </row>
    <row r="26" spans="1:9" ht="15">
      <c r="A26" s="346">
        <v>15</v>
      </c>
      <c r="B26" s="347" t="s">
        <v>900</v>
      </c>
      <c r="C26" s="567">
        <v>0</v>
      </c>
      <c r="D26" s="567">
        <v>0</v>
      </c>
      <c r="E26" s="567">
        <v>0</v>
      </c>
      <c r="F26" s="567">
        <v>0</v>
      </c>
      <c r="G26" s="567">
        <v>0</v>
      </c>
      <c r="H26" s="567">
        <v>0</v>
      </c>
      <c r="I26" s="567">
        <v>0</v>
      </c>
    </row>
    <row r="27" spans="1:9" ht="15">
      <c r="A27" s="346">
        <v>16</v>
      </c>
      <c r="B27" s="347" t="s">
        <v>901</v>
      </c>
      <c r="C27" s="567">
        <v>0</v>
      </c>
      <c r="D27" s="567">
        <v>268</v>
      </c>
      <c r="E27" s="567" t="s">
        <v>959</v>
      </c>
      <c r="F27" s="567" t="s">
        <v>962</v>
      </c>
      <c r="G27" s="567">
        <v>0</v>
      </c>
      <c r="H27" s="567">
        <v>0</v>
      </c>
      <c r="I27" s="567">
        <v>0</v>
      </c>
    </row>
    <row r="28" spans="1:9" ht="15">
      <c r="A28" s="346">
        <v>17</v>
      </c>
      <c r="B28" s="347" t="s">
        <v>902</v>
      </c>
      <c r="C28" s="567">
        <v>0</v>
      </c>
      <c r="D28" s="567">
        <v>160</v>
      </c>
      <c r="E28" s="567" t="s">
        <v>959</v>
      </c>
      <c r="F28" s="567" t="s">
        <v>962</v>
      </c>
      <c r="G28" s="567"/>
      <c r="H28" s="567"/>
      <c r="I28" s="567"/>
    </row>
    <row r="29" spans="1:9" ht="15">
      <c r="A29" s="348">
        <v>18</v>
      </c>
      <c r="B29" s="349" t="s">
        <v>903</v>
      </c>
      <c r="C29" s="567">
        <v>0</v>
      </c>
      <c r="D29" s="567">
        <v>0</v>
      </c>
      <c r="E29" s="567">
        <v>0</v>
      </c>
      <c r="F29" s="567">
        <v>0</v>
      </c>
      <c r="G29" s="567">
        <v>0</v>
      </c>
      <c r="H29" s="567">
        <v>0</v>
      </c>
      <c r="I29" s="567">
        <v>0</v>
      </c>
    </row>
    <row r="30" spans="1:9" ht="15">
      <c r="A30" s="346">
        <v>19</v>
      </c>
      <c r="B30" s="347" t="s">
        <v>904</v>
      </c>
      <c r="C30" s="567">
        <v>0</v>
      </c>
      <c r="D30" s="567">
        <v>97</v>
      </c>
      <c r="E30" s="567" t="s">
        <v>959</v>
      </c>
      <c r="F30" s="567" t="s">
        <v>962</v>
      </c>
      <c r="G30" s="567"/>
      <c r="H30" s="567"/>
      <c r="I30" s="567"/>
    </row>
    <row r="31" spans="1:9" ht="15">
      <c r="A31" s="348">
        <v>20</v>
      </c>
      <c r="B31" s="349" t="s">
        <v>905</v>
      </c>
      <c r="C31" s="567">
        <v>0</v>
      </c>
      <c r="D31" s="567">
        <v>109</v>
      </c>
      <c r="E31" s="567" t="s">
        <v>959</v>
      </c>
      <c r="F31" s="567" t="s">
        <v>962</v>
      </c>
      <c r="G31" s="567">
        <v>109</v>
      </c>
      <c r="H31" s="567"/>
      <c r="I31" s="567"/>
    </row>
    <row r="32" spans="1:9" ht="15">
      <c r="A32" s="346">
        <v>21</v>
      </c>
      <c r="B32" s="347" t="s">
        <v>906</v>
      </c>
      <c r="C32" s="567">
        <v>0</v>
      </c>
      <c r="D32" s="567">
        <v>0</v>
      </c>
      <c r="E32" s="567">
        <v>0</v>
      </c>
      <c r="F32" s="567">
        <v>0</v>
      </c>
      <c r="G32" s="567">
        <v>0</v>
      </c>
      <c r="H32" s="567">
        <v>0</v>
      </c>
      <c r="I32" s="567">
        <v>0</v>
      </c>
    </row>
    <row r="33" spans="1:9" ht="15">
      <c r="A33" s="346">
        <v>22</v>
      </c>
      <c r="B33" s="347" t="s">
        <v>907</v>
      </c>
      <c r="C33" s="567">
        <v>0</v>
      </c>
      <c r="D33" s="567">
        <v>0</v>
      </c>
      <c r="E33" s="567">
        <v>0</v>
      </c>
      <c r="F33" s="567">
        <v>0</v>
      </c>
      <c r="G33" s="567">
        <v>0</v>
      </c>
      <c r="H33" s="567">
        <v>0</v>
      </c>
      <c r="I33" s="567">
        <v>0</v>
      </c>
    </row>
    <row r="34" spans="1:9" ht="15">
      <c r="A34" s="346">
        <v>23</v>
      </c>
      <c r="B34" s="347" t="s">
        <v>908</v>
      </c>
      <c r="C34" s="567">
        <v>0</v>
      </c>
      <c r="D34" s="567">
        <v>0</v>
      </c>
      <c r="E34" s="567">
        <v>0</v>
      </c>
      <c r="F34" s="567">
        <v>0</v>
      </c>
      <c r="G34" s="567">
        <v>0</v>
      </c>
      <c r="H34" s="567">
        <v>0</v>
      </c>
      <c r="I34" s="567">
        <v>0</v>
      </c>
    </row>
    <row r="35" spans="1:9" ht="15">
      <c r="A35" s="346">
        <v>24</v>
      </c>
      <c r="B35" s="347" t="s">
        <v>909</v>
      </c>
      <c r="C35" s="567">
        <v>0</v>
      </c>
      <c r="D35" s="567">
        <v>87</v>
      </c>
      <c r="E35" s="567" t="s">
        <v>959</v>
      </c>
      <c r="F35" s="567" t="s">
        <v>962</v>
      </c>
      <c r="G35" s="567"/>
      <c r="H35" s="567"/>
      <c r="I35" s="567"/>
    </row>
    <row r="36" spans="1:9" ht="15">
      <c r="A36" s="346">
        <v>25</v>
      </c>
      <c r="B36" s="347" t="s">
        <v>910</v>
      </c>
      <c r="C36" s="567">
        <v>0</v>
      </c>
      <c r="D36" s="567">
        <v>0</v>
      </c>
      <c r="E36" s="567">
        <v>0</v>
      </c>
      <c r="F36" s="567">
        <v>0</v>
      </c>
      <c r="G36" s="567">
        <v>0</v>
      </c>
      <c r="H36" s="567">
        <v>0</v>
      </c>
      <c r="I36" s="567">
        <v>0</v>
      </c>
    </row>
    <row r="37" spans="1:9" ht="15">
      <c r="A37" s="346">
        <v>26</v>
      </c>
      <c r="B37" s="347" t="s">
        <v>911</v>
      </c>
      <c r="C37" s="567">
        <v>0</v>
      </c>
      <c r="D37" s="567">
        <v>0</v>
      </c>
      <c r="E37" s="567">
        <v>0</v>
      </c>
      <c r="F37" s="567">
        <v>0</v>
      </c>
      <c r="G37" s="567">
        <v>0</v>
      </c>
      <c r="H37" s="567">
        <v>0</v>
      </c>
      <c r="I37" s="567">
        <v>0</v>
      </c>
    </row>
    <row r="38" spans="1:9" ht="15">
      <c r="A38" s="346">
        <v>27</v>
      </c>
      <c r="B38" s="347" t="s">
        <v>912</v>
      </c>
      <c r="C38" s="567">
        <v>0</v>
      </c>
      <c r="D38" s="567">
        <v>0</v>
      </c>
      <c r="E38" s="567">
        <v>0</v>
      </c>
      <c r="F38" s="567">
        <v>0</v>
      </c>
      <c r="G38" s="567">
        <v>0</v>
      </c>
      <c r="H38" s="567">
        <v>0</v>
      </c>
      <c r="I38" s="567">
        <v>0</v>
      </c>
    </row>
    <row r="39" spans="1:9" ht="15">
      <c r="A39" s="346">
        <v>28</v>
      </c>
      <c r="B39" s="347" t="s">
        <v>913</v>
      </c>
      <c r="C39" s="567">
        <v>0</v>
      </c>
      <c r="D39" s="567">
        <v>0</v>
      </c>
      <c r="E39" s="567">
        <v>0</v>
      </c>
      <c r="F39" s="567">
        <v>0</v>
      </c>
      <c r="G39" s="567">
        <v>0</v>
      </c>
      <c r="H39" s="567">
        <v>0</v>
      </c>
      <c r="I39" s="567">
        <v>0</v>
      </c>
    </row>
    <row r="40" spans="1:9" ht="32.25" customHeight="1">
      <c r="A40" s="346">
        <v>29</v>
      </c>
      <c r="B40" s="347" t="s">
        <v>914</v>
      </c>
      <c r="C40" s="567">
        <v>0</v>
      </c>
      <c r="D40" s="567">
        <v>173</v>
      </c>
      <c r="E40" s="567" t="s">
        <v>959</v>
      </c>
      <c r="F40" s="567" t="s">
        <v>962</v>
      </c>
      <c r="G40" s="567">
        <v>0</v>
      </c>
      <c r="H40" s="567">
        <v>0</v>
      </c>
      <c r="I40" s="567">
        <v>0</v>
      </c>
    </row>
    <row r="41" spans="1:9" ht="15">
      <c r="A41" s="346">
        <v>30</v>
      </c>
      <c r="B41" s="347" t="s">
        <v>915</v>
      </c>
      <c r="C41" s="567">
        <v>0</v>
      </c>
      <c r="D41" s="567">
        <v>161</v>
      </c>
      <c r="E41" s="567" t="s">
        <v>959</v>
      </c>
      <c r="F41" s="567" t="s">
        <v>962</v>
      </c>
      <c r="G41" s="567">
        <v>0</v>
      </c>
      <c r="H41" s="567">
        <v>0</v>
      </c>
      <c r="I41" s="567">
        <v>0</v>
      </c>
    </row>
    <row r="42" spans="1:9" ht="15">
      <c r="A42" s="346">
        <v>31</v>
      </c>
      <c r="B42" s="347" t="s">
        <v>916</v>
      </c>
      <c r="C42" s="567">
        <v>0</v>
      </c>
      <c r="D42" s="567">
        <v>233</v>
      </c>
      <c r="E42" s="567" t="s">
        <v>959</v>
      </c>
      <c r="F42" s="567" t="s">
        <v>962</v>
      </c>
      <c r="G42" s="567">
        <v>0</v>
      </c>
      <c r="H42" s="567">
        <v>0</v>
      </c>
      <c r="I42" s="567">
        <v>0</v>
      </c>
    </row>
    <row r="43" spans="1:9" ht="15">
      <c r="A43" s="346">
        <v>32</v>
      </c>
      <c r="B43" s="347" t="s">
        <v>917</v>
      </c>
      <c r="C43" s="567">
        <v>0</v>
      </c>
      <c r="D43" s="567">
        <v>128</v>
      </c>
      <c r="E43" s="567" t="s">
        <v>959</v>
      </c>
      <c r="F43" s="567" t="s">
        <v>962</v>
      </c>
      <c r="G43" s="567">
        <v>0</v>
      </c>
      <c r="H43" s="567">
        <v>0</v>
      </c>
      <c r="I43" s="567">
        <v>0</v>
      </c>
    </row>
    <row r="44" spans="1:9" ht="15">
      <c r="A44" s="346">
        <v>33</v>
      </c>
      <c r="B44" s="347" t="s">
        <v>918</v>
      </c>
      <c r="C44" s="567">
        <v>0</v>
      </c>
      <c r="D44" s="567">
        <v>173</v>
      </c>
      <c r="E44" s="567" t="s">
        <v>959</v>
      </c>
      <c r="F44" s="567" t="s">
        <v>962</v>
      </c>
      <c r="G44" s="567">
        <v>0</v>
      </c>
      <c r="H44" s="567">
        <v>0</v>
      </c>
      <c r="I44" s="567">
        <v>0</v>
      </c>
    </row>
    <row r="45" spans="1:9" ht="15">
      <c r="A45" s="346">
        <v>34</v>
      </c>
      <c r="B45" s="347" t="s">
        <v>919</v>
      </c>
      <c r="C45" s="567">
        <v>0</v>
      </c>
      <c r="D45" s="567">
        <v>109</v>
      </c>
      <c r="E45" s="567" t="s">
        <v>959</v>
      </c>
      <c r="F45" s="567" t="s">
        <v>962</v>
      </c>
      <c r="G45" s="567">
        <v>0</v>
      </c>
      <c r="H45" s="567">
        <v>0</v>
      </c>
      <c r="I45" s="567">
        <v>0</v>
      </c>
    </row>
    <row r="46" spans="1:9" ht="12.75">
      <c r="A46" s="670" t="s">
        <v>19</v>
      </c>
      <c r="B46" s="670"/>
      <c r="C46" s="566">
        <v>0</v>
      </c>
      <c r="D46" s="566">
        <f>D14+D16+D17+D19+D20+D24+D25+D27+D28+D30+D31+D35+D40+D41+D42+D43+D44+D45</f>
        <v>2696</v>
      </c>
      <c r="E46" s="566"/>
      <c r="F46" s="566"/>
      <c r="G46" s="566"/>
      <c r="H46" s="566"/>
      <c r="I46" s="566"/>
    </row>
    <row r="48" spans="1:7" ht="12.75">
      <c r="A48" s="204"/>
      <c r="B48" s="204"/>
      <c r="C48" s="204"/>
      <c r="D48" s="204"/>
      <c r="G48" s="205" t="s">
        <v>13</v>
      </c>
    </row>
    <row r="49" spans="1:8" ht="15" customHeight="1">
      <c r="A49" s="204"/>
      <c r="B49" s="204"/>
      <c r="C49" s="204"/>
      <c r="D49" s="204"/>
      <c r="F49" s="738" t="s">
        <v>14</v>
      </c>
      <c r="G49" s="738"/>
      <c r="H49" s="738"/>
    </row>
    <row r="50" spans="1:8" ht="15" customHeight="1">
      <c r="A50" s="204"/>
      <c r="B50" s="204"/>
      <c r="C50" s="204"/>
      <c r="D50" s="204"/>
      <c r="F50" s="738" t="s">
        <v>88</v>
      </c>
      <c r="G50" s="738"/>
      <c r="H50" s="738"/>
    </row>
    <row r="51" spans="1:7" ht="12.75">
      <c r="A51" s="204" t="s">
        <v>12</v>
      </c>
      <c r="C51" s="204"/>
      <c r="D51" s="204"/>
      <c r="G51" s="206" t="s">
        <v>85</v>
      </c>
    </row>
  </sheetData>
  <sheetProtection/>
  <mergeCells count="19">
    <mergeCell ref="F50:H50"/>
    <mergeCell ref="A7:A10"/>
    <mergeCell ref="G8:G10"/>
    <mergeCell ref="H7:H10"/>
    <mergeCell ref="B7:B10"/>
    <mergeCell ref="C7:C10"/>
    <mergeCell ref="E7:G7"/>
    <mergeCell ref="F49:H49"/>
    <mergeCell ref="A46:B46"/>
    <mergeCell ref="H1:I1"/>
    <mergeCell ref="C5:H5"/>
    <mergeCell ref="D7:D10"/>
    <mergeCell ref="H6:I6"/>
    <mergeCell ref="C2:G2"/>
    <mergeCell ref="B3:G3"/>
    <mergeCell ref="I7:I10"/>
    <mergeCell ref="E8:E10"/>
    <mergeCell ref="F8:F10"/>
    <mergeCell ref="A6:B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1" r:id="rId1"/>
</worksheet>
</file>

<file path=xl/worksheets/sheet33.xml><?xml version="1.0" encoding="utf-8"?>
<worksheet xmlns="http://schemas.openxmlformats.org/spreadsheetml/2006/main" xmlns:r="http://schemas.openxmlformats.org/officeDocument/2006/relationships">
  <sheetPr>
    <pageSetUpPr fitToPage="1"/>
  </sheetPr>
  <dimension ref="A1:J49"/>
  <sheetViews>
    <sheetView view="pageBreakPreview" zoomScale="120" zoomScaleSheetLayoutView="120" zoomScalePageLayoutView="0" workbookViewId="0" topLeftCell="A1">
      <selection activeCell="J14" sqref="J14"/>
    </sheetView>
  </sheetViews>
  <sheetFormatPr defaultColWidth="9.140625" defaultRowHeight="12.75"/>
  <cols>
    <col min="2" max="2" width="20.7109375" style="0" customWidth="1"/>
    <col min="6" max="6" width="11.57421875" style="0" customWidth="1"/>
    <col min="7" max="7" width="10.421875" style="0" customWidth="1"/>
    <col min="8" max="8" width="20.28125" style="0" customWidth="1"/>
    <col min="9" max="9" width="10.421875" style="0" customWidth="1"/>
    <col min="10" max="10" width="22.8515625" style="0" customWidth="1"/>
  </cols>
  <sheetData>
    <row r="1" spans="1:10" ht="18">
      <c r="A1" s="740" t="s">
        <v>0</v>
      </c>
      <c r="B1" s="740"/>
      <c r="C1" s="740"/>
      <c r="D1" s="740"/>
      <c r="E1" s="740"/>
      <c r="F1" s="740"/>
      <c r="G1" s="740"/>
      <c r="H1" s="740"/>
      <c r="I1" s="228"/>
      <c r="J1" s="295" t="s">
        <v>552</v>
      </c>
    </row>
    <row r="2" spans="1:10" ht="21">
      <c r="A2" s="741" t="s">
        <v>704</v>
      </c>
      <c r="B2" s="741"/>
      <c r="C2" s="741"/>
      <c r="D2" s="741"/>
      <c r="E2" s="741"/>
      <c r="F2" s="741"/>
      <c r="G2" s="741"/>
      <c r="H2" s="741"/>
      <c r="I2" s="741"/>
      <c r="J2" s="741"/>
    </row>
    <row r="3" spans="1:9" ht="15">
      <c r="A3" s="197"/>
      <c r="B3" s="197"/>
      <c r="C3" s="197"/>
      <c r="D3" s="197"/>
      <c r="E3" s="197"/>
      <c r="F3" s="197"/>
      <c r="G3" s="197"/>
      <c r="H3" s="197"/>
      <c r="I3" s="197"/>
    </row>
    <row r="4" spans="1:9" ht="18">
      <c r="A4" s="740" t="s">
        <v>551</v>
      </c>
      <c r="B4" s="740"/>
      <c r="C4" s="740"/>
      <c r="D4" s="740"/>
      <c r="E4" s="740"/>
      <c r="F4" s="740"/>
      <c r="G4" s="740"/>
      <c r="H4" s="740"/>
      <c r="I4" s="740"/>
    </row>
    <row r="5" spans="1:10" ht="15">
      <c r="A5" s="667" t="s">
        <v>1137</v>
      </c>
      <c r="B5" s="667"/>
      <c r="C5" s="198"/>
      <c r="D5" s="198"/>
      <c r="E5" s="198"/>
      <c r="F5" s="198"/>
      <c r="G5" s="198"/>
      <c r="H5" s="198"/>
      <c r="I5" s="828" t="s">
        <v>781</v>
      </c>
      <c r="J5" s="828"/>
    </row>
    <row r="6" spans="1:10" ht="25.5" customHeight="1">
      <c r="A6" s="831" t="s">
        <v>2</v>
      </c>
      <c r="B6" s="831" t="s">
        <v>392</v>
      </c>
      <c r="C6" s="662" t="s">
        <v>393</v>
      </c>
      <c r="D6" s="662"/>
      <c r="E6" s="662"/>
      <c r="F6" s="832" t="s">
        <v>396</v>
      </c>
      <c r="G6" s="833"/>
      <c r="H6" s="833"/>
      <c r="I6" s="834"/>
      <c r="J6" s="829" t="s">
        <v>400</v>
      </c>
    </row>
    <row r="7" spans="1:10" ht="63" customHeight="1">
      <c r="A7" s="831"/>
      <c r="B7" s="831"/>
      <c r="C7" s="5" t="s">
        <v>104</v>
      </c>
      <c r="D7" s="5" t="s">
        <v>394</v>
      </c>
      <c r="E7" s="5" t="s">
        <v>395</v>
      </c>
      <c r="F7" s="231" t="s">
        <v>397</v>
      </c>
      <c r="G7" s="231" t="s">
        <v>398</v>
      </c>
      <c r="H7" s="231" t="s">
        <v>399</v>
      </c>
      <c r="I7" s="231" t="s">
        <v>49</v>
      </c>
      <c r="J7" s="830"/>
    </row>
    <row r="8" spans="1:10" ht="15">
      <c r="A8" s="201" t="s">
        <v>260</v>
      </c>
      <c r="B8" s="201" t="s">
        <v>261</v>
      </c>
      <c r="C8" s="201" t="s">
        <v>262</v>
      </c>
      <c r="D8" s="201" t="s">
        <v>263</v>
      </c>
      <c r="E8" s="201" t="s">
        <v>264</v>
      </c>
      <c r="F8" s="201" t="s">
        <v>267</v>
      </c>
      <c r="G8" s="201" t="s">
        <v>286</v>
      </c>
      <c r="H8" s="201" t="s">
        <v>287</v>
      </c>
      <c r="I8" s="201" t="s">
        <v>288</v>
      </c>
      <c r="J8" s="201" t="s">
        <v>316</v>
      </c>
    </row>
    <row r="9" spans="1:10" ht="15">
      <c r="A9" s="346">
        <v>1</v>
      </c>
      <c r="B9" s="347" t="s">
        <v>886</v>
      </c>
      <c r="C9" s="576">
        <v>0</v>
      </c>
      <c r="D9" s="576">
        <v>0</v>
      </c>
      <c r="E9" s="576">
        <v>0</v>
      </c>
      <c r="F9" s="576">
        <v>0</v>
      </c>
      <c r="G9" s="576">
        <v>0</v>
      </c>
      <c r="H9" s="576">
        <v>0</v>
      </c>
      <c r="I9" s="576">
        <v>0</v>
      </c>
      <c r="J9" s="576">
        <v>0</v>
      </c>
    </row>
    <row r="10" spans="1:10" ht="15">
      <c r="A10" s="346">
        <v>2</v>
      </c>
      <c r="B10" s="347" t="s">
        <v>887</v>
      </c>
      <c r="C10" s="576">
        <v>0</v>
      </c>
      <c r="D10" s="576">
        <v>0</v>
      </c>
      <c r="E10" s="576">
        <v>0</v>
      </c>
      <c r="F10" s="576">
        <v>0</v>
      </c>
      <c r="G10" s="576">
        <v>0</v>
      </c>
      <c r="H10" s="576">
        <v>0</v>
      </c>
      <c r="I10" s="576">
        <v>0</v>
      </c>
      <c r="J10" s="576">
        <v>0</v>
      </c>
    </row>
    <row r="11" spans="1:10" ht="15">
      <c r="A11" s="346">
        <v>3</v>
      </c>
      <c r="B11" s="347" t="s">
        <v>888</v>
      </c>
      <c r="C11" s="576">
        <v>0</v>
      </c>
      <c r="D11" s="576">
        <v>0</v>
      </c>
      <c r="E11" s="576">
        <v>0</v>
      </c>
      <c r="F11" s="576">
        <v>0</v>
      </c>
      <c r="G11" s="576">
        <v>0</v>
      </c>
      <c r="H11" s="576">
        <v>0</v>
      </c>
      <c r="I11" s="576">
        <v>0</v>
      </c>
      <c r="J11" s="576">
        <v>0</v>
      </c>
    </row>
    <row r="12" spans="1:10" ht="15">
      <c r="A12" s="346">
        <v>4</v>
      </c>
      <c r="B12" s="347" t="s">
        <v>889</v>
      </c>
      <c r="C12" s="576"/>
      <c r="D12" s="576"/>
      <c r="E12" s="576">
        <v>1851</v>
      </c>
      <c r="F12" s="576"/>
      <c r="G12" s="576"/>
      <c r="H12" s="576" t="s">
        <v>939</v>
      </c>
      <c r="I12" s="576"/>
      <c r="J12" s="576"/>
    </row>
    <row r="13" spans="1:10" ht="15">
      <c r="A13" s="346">
        <v>5</v>
      </c>
      <c r="B13" s="347" t="s">
        <v>890</v>
      </c>
      <c r="C13" s="576">
        <v>0</v>
      </c>
      <c r="D13" s="576">
        <v>7</v>
      </c>
      <c r="E13" s="576">
        <v>1300</v>
      </c>
      <c r="F13" s="576">
        <v>1024</v>
      </c>
      <c r="G13" s="576">
        <v>5</v>
      </c>
      <c r="H13" s="576">
        <v>269</v>
      </c>
      <c r="I13" s="576">
        <v>2</v>
      </c>
      <c r="J13" s="576">
        <v>0.05</v>
      </c>
    </row>
    <row r="14" spans="1:10" ht="42">
      <c r="A14" s="346">
        <v>6</v>
      </c>
      <c r="B14" s="347" t="s">
        <v>891</v>
      </c>
      <c r="C14" s="576">
        <v>28</v>
      </c>
      <c r="D14" s="576">
        <v>0</v>
      </c>
      <c r="E14" s="576">
        <v>8</v>
      </c>
      <c r="F14" s="576">
        <v>20</v>
      </c>
      <c r="G14" s="576">
        <v>12</v>
      </c>
      <c r="H14" s="576" t="s">
        <v>940</v>
      </c>
      <c r="I14" s="576">
        <v>0</v>
      </c>
      <c r="J14" s="576">
        <v>0</v>
      </c>
    </row>
    <row r="15" spans="1:10" ht="15">
      <c r="A15" s="346">
        <v>7</v>
      </c>
      <c r="B15" s="347" t="s">
        <v>892</v>
      </c>
      <c r="C15" s="576">
        <v>0</v>
      </c>
      <c r="D15" s="576">
        <v>0</v>
      </c>
      <c r="E15" s="576">
        <v>0</v>
      </c>
      <c r="F15" s="576">
        <v>0</v>
      </c>
      <c r="G15" s="576">
        <v>0</v>
      </c>
      <c r="H15" s="576">
        <v>0</v>
      </c>
      <c r="I15" s="576">
        <v>0</v>
      </c>
      <c r="J15" s="576">
        <v>0</v>
      </c>
    </row>
    <row r="16" spans="1:10" ht="21">
      <c r="A16" s="346">
        <v>8</v>
      </c>
      <c r="B16" s="347" t="s">
        <v>893</v>
      </c>
      <c r="C16" s="576">
        <v>0</v>
      </c>
      <c r="D16" s="576">
        <v>0</v>
      </c>
      <c r="E16" s="576">
        <v>52</v>
      </c>
      <c r="F16" s="576">
        <v>0</v>
      </c>
      <c r="G16" s="576">
        <v>0</v>
      </c>
      <c r="H16" s="576" t="s">
        <v>941</v>
      </c>
      <c r="I16" s="576">
        <v>0</v>
      </c>
      <c r="J16" s="576">
        <v>0</v>
      </c>
    </row>
    <row r="17" spans="1:10" ht="15">
      <c r="A17" s="346">
        <v>9</v>
      </c>
      <c r="B17" s="347" t="s">
        <v>894</v>
      </c>
      <c r="C17" s="576"/>
      <c r="D17" s="576"/>
      <c r="E17" s="576"/>
      <c r="F17" s="576"/>
      <c r="G17" s="576"/>
      <c r="H17" s="576"/>
      <c r="I17" s="576"/>
      <c r="J17" s="576"/>
    </row>
    <row r="18" spans="1:10" ht="31.5">
      <c r="A18" s="346">
        <v>10</v>
      </c>
      <c r="B18" s="347" t="s">
        <v>895</v>
      </c>
      <c r="C18" s="576">
        <v>2423</v>
      </c>
      <c r="D18" s="576">
        <v>2423</v>
      </c>
      <c r="E18" s="576">
        <v>2423</v>
      </c>
      <c r="F18" s="576" t="s">
        <v>942</v>
      </c>
      <c r="G18" s="576">
        <v>0</v>
      </c>
      <c r="H18" s="576" t="s">
        <v>943</v>
      </c>
      <c r="I18" s="576">
        <v>0</v>
      </c>
      <c r="J18" s="576">
        <v>0</v>
      </c>
    </row>
    <row r="19" spans="1:10" ht="42">
      <c r="A19" s="346">
        <v>11</v>
      </c>
      <c r="B19" s="347" t="s">
        <v>896</v>
      </c>
      <c r="C19" s="576">
        <v>0</v>
      </c>
      <c r="D19" s="576">
        <v>1465</v>
      </c>
      <c r="E19" s="576">
        <v>1465</v>
      </c>
      <c r="F19" s="576" t="s">
        <v>944</v>
      </c>
      <c r="G19" s="576">
        <v>0</v>
      </c>
      <c r="H19" s="576" t="s">
        <v>945</v>
      </c>
      <c r="I19" s="576">
        <v>0</v>
      </c>
      <c r="J19" s="576">
        <v>0</v>
      </c>
    </row>
    <row r="20" spans="1:10" ht="15">
      <c r="A20" s="346">
        <v>12</v>
      </c>
      <c r="B20" s="347" t="s">
        <v>897</v>
      </c>
      <c r="C20" s="576"/>
      <c r="D20" s="576">
        <v>25</v>
      </c>
      <c r="E20" s="576">
        <v>0</v>
      </c>
      <c r="F20" s="576">
        <v>9</v>
      </c>
      <c r="G20" s="576">
        <v>9</v>
      </c>
      <c r="H20" s="576">
        <v>0</v>
      </c>
      <c r="I20" s="576">
        <v>0</v>
      </c>
      <c r="J20" s="576">
        <v>0</v>
      </c>
    </row>
    <row r="21" spans="1:10" ht="15">
      <c r="A21" s="346">
        <v>13</v>
      </c>
      <c r="B21" s="347" t="s">
        <v>898</v>
      </c>
      <c r="C21" s="576"/>
      <c r="D21" s="576"/>
      <c r="E21" s="576">
        <v>142</v>
      </c>
      <c r="F21" s="576" t="s">
        <v>397</v>
      </c>
      <c r="G21" s="576" t="s">
        <v>7</v>
      </c>
      <c r="H21" s="576" t="s">
        <v>946</v>
      </c>
      <c r="I21" s="576" t="s">
        <v>7</v>
      </c>
      <c r="J21" s="576"/>
    </row>
    <row r="22" spans="1:10" ht="15">
      <c r="A22" s="346">
        <v>14</v>
      </c>
      <c r="B22" s="347" t="s">
        <v>899</v>
      </c>
      <c r="C22" s="576"/>
      <c r="D22" s="576"/>
      <c r="E22" s="576"/>
      <c r="F22" s="576"/>
      <c r="G22" s="576"/>
      <c r="H22" s="576"/>
      <c r="I22" s="576"/>
      <c r="J22" s="576"/>
    </row>
    <row r="23" spans="1:10" ht="15">
      <c r="A23" s="346">
        <v>15</v>
      </c>
      <c r="B23" s="347" t="s">
        <v>900</v>
      </c>
      <c r="C23" s="576">
        <v>0</v>
      </c>
      <c r="D23" s="576">
        <v>0</v>
      </c>
      <c r="E23" s="576">
        <v>250</v>
      </c>
      <c r="F23" s="576">
        <v>0</v>
      </c>
      <c r="G23" s="576">
        <v>489</v>
      </c>
      <c r="H23" s="576">
        <v>0</v>
      </c>
      <c r="I23" s="576">
        <v>0</v>
      </c>
      <c r="J23" s="576"/>
    </row>
    <row r="24" spans="1:10" ht="21">
      <c r="A24" s="346">
        <v>16</v>
      </c>
      <c r="B24" s="347" t="s">
        <v>901</v>
      </c>
      <c r="C24" s="576">
        <v>0</v>
      </c>
      <c r="D24" s="576">
        <v>0</v>
      </c>
      <c r="E24" s="576">
        <v>226</v>
      </c>
      <c r="F24" s="576">
        <v>0</v>
      </c>
      <c r="G24" s="576">
        <v>0</v>
      </c>
      <c r="H24" s="576" t="s">
        <v>947</v>
      </c>
      <c r="I24" s="576">
        <v>0</v>
      </c>
      <c r="J24" s="576">
        <v>0</v>
      </c>
    </row>
    <row r="25" spans="1:10" ht="15">
      <c r="A25" s="346">
        <v>17</v>
      </c>
      <c r="B25" s="347" t="s">
        <v>902</v>
      </c>
      <c r="C25" s="576">
        <v>8</v>
      </c>
      <c r="D25" s="576">
        <v>13</v>
      </c>
      <c r="E25" s="576">
        <v>93</v>
      </c>
      <c r="F25" s="576">
        <v>5</v>
      </c>
      <c r="G25" s="576">
        <v>74</v>
      </c>
      <c r="H25" s="576">
        <v>27</v>
      </c>
      <c r="I25" s="576">
        <v>6</v>
      </c>
      <c r="J25" s="576">
        <v>0</v>
      </c>
    </row>
    <row r="26" spans="1:10" ht="15">
      <c r="A26" s="348">
        <v>18</v>
      </c>
      <c r="B26" s="349" t="s">
        <v>903</v>
      </c>
      <c r="C26" s="576">
        <v>0</v>
      </c>
      <c r="D26" s="576">
        <v>0</v>
      </c>
      <c r="E26" s="576">
        <v>0</v>
      </c>
      <c r="F26" s="576">
        <v>0</v>
      </c>
      <c r="G26" s="576">
        <v>0</v>
      </c>
      <c r="H26" s="576">
        <v>0</v>
      </c>
      <c r="I26" s="576">
        <v>0</v>
      </c>
      <c r="J26" s="576">
        <v>0</v>
      </c>
    </row>
    <row r="27" spans="1:10" ht="15">
      <c r="A27" s="346">
        <v>19</v>
      </c>
      <c r="B27" s="347" t="s">
        <v>904</v>
      </c>
      <c r="C27" s="576">
        <v>0</v>
      </c>
      <c r="D27" s="576">
        <v>0</v>
      </c>
      <c r="E27" s="576">
        <v>0</v>
      </c>
      <c r="F27" s="576">
        <v>0</v>
      </c>
      <c r="G27" s="576">
        <v>0</v>
      </c>
      <c r="H27" s="576">
        <v>0</v>
      </c>
      <c r="I27" s="576">
        <v>0</v>
      </c>
      <c r="J27" s="576">
        <v>0</v>
      </c>
    </row>
    <row r="28" spans="1:10" ht="15">
      <c r="A28" s="348">
        <v>20</v>
      </c>
      <c r="B28" s="349" t="s">
        <v>905</v>
      </c>
      <c r="C28" s="576">
        <v>0</v>
      </c>
      <c r="D28" s="576">
        <v>0</v>
      </c>
      <c r="E28" s="576">
        <v>0</v>
      </c>
      <c r="F28" s="576">
        <v>0</v>
      </c>
      <c r="G28" s="576">
        <v>0</v>
      </c>
      <c r="H28" s="576">
        <v>0</v>
      </c>
      <c r="I28" s="576">
        <v>0</v>
      </c>
      <c r="J28" s="576">
        <v>0</v>
      </c>
    </row>
    <row r="29" spans="1:10" ht="15">
      <c r="A29" s="346">
        <v>21</v>
      </c>
      <c r="B29" s="347" t="s">
        <v>906</v>
      </c>
      <c r="C29" s="576">
        <v>0</v>
      </c>
      <c r="D29" s="576">
        <v>0</v>
      </c>
      <c r="E29" s="576">
        <v>0</v>
      </c>
      <c r="F29" s="576">
        <v>0</v>
      </c>
      <c r="G29" s="576">
        <v>0</v>
      </c>
      <c r="H29" s="576">
        <v>0</v>
      </c>
      <c r="I29" s="576">
        <v>0</v>
      </c>
      <c r="J29" s="576">
        <v>0</v>
      </c>
    </row>
    <row r="30" spans="1:10" ht="30">
      <c r="A30" s="346">
        <v>22</v>
      </c>
      <c r="B30" s="347" t="s">
        <v>907</v>
      </c>
      <c r="C30" s="576">
        <v>0</v>
      </c>
      <c r="D30" s="576">
        <v>0</v>
      </c>
      <c r="E30" s="576">
        <v>0</v>
      </c>
      <c r="F30" s="576">
        <v>0</v>
      </c>
      <c r="G30" s="576">
        <v>0</v>
      </c>
      <c r="H30" s="576">
        <v>0</v>
      </c>
      <c r="I30" s="576">
        <v>0</v>
      </c>
      <c r="J30" s="576">
        <v>0</v>
      </c>
    </row>
    <row r="31" spans="1:10" ht="15">
      <c r="A31" s="346">
        <v>23</v>
      </c>
      <c r="B31" s="347" t="s">
        <v>908</v>
      </c>
      <c r="C31" s="576">
        <v>0</v>
      </c>
      <c r="D31" s="576">
        <v>0</v>
      </c>
      <c r="E31" s="576">
        <v>0</v>
      </c>
      <c r="F31" s="576">
        <v>0</v>
      </c>
      <c r="G31" s="576">
        <v>0</v>
      </c>
      <c r="H31" s="576">
        <v>0</v>
      </c>
      <c r="I31" s="576">
        <v>0</v>
      </c>
      <c r="J31" s="576">
        <v>0</v>
      </c>
    </row>
    <row r="32" spans="1:10" ht="42">
      <c r="A32" s="346">
        <v>24</v>
      </c>
      <c r="B32" s="347" t="s">
        <v>909</v>
      </c>
      <c r="C32" s="576">
        <v>0</v>
      </c>
      <c r="D32" s="576">
        <v>11</v>
      </c>
      <c r="E32" s="576">
        <v>851</v>
      </c>
      <c r="F32" s="576">
        <v>0</v>
      </c>
      <c r="G32" s="576" t="s">
        <v>948</v>
      </c>
      <c r="H32" s="576" t="s">
        <v>949</v>
      </c>
      <c r="I32" s="576">
        <v>0</v>
      </c>
      <c r="J32" s="576">
        <v>1</v>
      </c>
    </row>
    <row r="33" spans="1:10" ht="15">
      <c r="A33" s="346">
        <v>25</v>
      </c>
      <c r="B33" s="347" t="s">
        <v>910</v>
      </c>
      <c r="C33" s="576">
        <v>0</v>
      </c>
      <c r="D33" s="576">
        <v>0</v>
      </c>
      <c r="E33" s="576">
        <v>1791</v>
      </c>
      <c r="F33" s="576">
        <v>0</v>
      </c>
      <c r="G33" s="576">
        <v>0</v>
      </c>
      <c r="H33" s="576">
        <v>0</v>
      </c>
      <c r="I33" s="576">
        <v>0</v>
      </c>
      <c r="J33" s="576">
        <v>0</v>
      </c>
    </row>
    <row r="34" spans="1:10" ht="15">
      <c r="A34" s="346">
        <v>26</v>
      </c>
      <c r="B34" s="347" t="s">
        <v>911</v>
      </c>
      <c r="C34" s="576">
        <v>0</v>
      </c>
      <c r="D34" s="576">
        <v>0</v>
      </c>
      <c r="E34" s="576">
        <v>1917</v>
      </c>
      <c r="F34" s="576">
        <v>0</v>
      </c>
      <c r="G34" s="576">
        <v>0</v>
      </c>
      <c r="H34" s="576">
        <v>0</v>
      </c>
      <c r="I34" s="576">
        <v>0</v>
      </c>
      <c r="J34" s="576">
        <v>0</v>
      </c>
    </row>
    <row r="35" spans="1:10" ht="15">
      <c r="A35" s="346">
        <v>27</v>
      </c>
      <c r="B35" s="347" t="s">
        <v>912</v>
      </c>
      <c r="C35" s="576">
        <v>30</v>
      </c>
      <c r="D35" s="576">
        <v>180</v>
      </c>
      <c r="E35" s="576"/>
      <c r="F35" s="576"/>
      <c r="G35" s="576"/>
      <c r="H35" s="576" t="s">
        <v>950</v>
      </c>
      <c r="I35" s="576"/>
      <c r="J35" s="576">
        <v>36030</v>
      </c>
    </row>
    <row r="36" spans="1:10" ht="21">
      <c r="A36" s="346">
        <v>28</v>
      </c>
      <c r="B36" s="347" t="s">
        <v>913</v>
      </c>
      <c r="C36" s="576">
        <v>0</v>
      </c>
      <c r="D36" s="576" t="s">
        <v>7</v>
      </c>
      <c r="E36" s="576" t="s">
        <v>7</v>
      </c>
      <c r="F36" s="576" t="s">
        <v>7</v>
      </c>
      <c r="G36" s="576" t="s">
        <v>7</v>
      </c>
      <c r="H36" s="576" t="s">
        <v>951</v>
      </c>
      <c r="I36" s="576" t="s">
        <v>7</v>
      </c>
      <c r="J36" s="576">
        <v>24000</v>
      </c>
    </row>
    <row r="37" spans="1:10" ht="15">
      <c r="A37" s="346">
        <v>29</v>
      </c>
      <c r="B37" s="347" t="s">
        <v>914</v>
      </c>
      <c r="C37" s="576">
        <v>0</v>
      </c>
      <c r="D37" s="576"/>
      <c r="E37" s="576"/>
      <c r="F37" s="576"/>
      <c r="G37" s="576"/>
      <c r="H37" s="576"/>
      <c r="I37" s="576"/>
      <c r="J37" s="576"/>
    </row>
    <row r="38" spans="1:10" ht="15">
      <c r="A38" s="346">
        <v>30</v>
      </c>
      <c r="B38" s="347" t="s">
        <v>915</v>
      </c>
      <c r="C38" s="576">
        <v>0</v>
      </c>
      <c r="D38" s="576">
        <v>22</v>
      </c>
      <c r="E38" s="576">
        <v>22</v>
      </c>
      <c r="F38" s="576" t="s">
        <v>952</v>
      </c>
      <c r="G38" s="576" t="s">
        <v>953</v>
      </c>
      <c r="H38" s="576" t="s">
        <v>954</v>
      </c>
      <c r="I38" s="576" t="s">
        <v>955</v>
      </c>
      <c r="J38" s="576"/>
    </row>
    <row r="39" spans="1:10" ht="15">
      <c r="A39" s="346">
        <v>31</v>
      </c>
      <c r="B39" s="347" t="s">
        <v>916</v>
      </c>
      <c r="C39" s="576">
        <v>0</v>
      </c>
      <c r="D39" s="576"/>
      <c r="E39" s="576"/>
      <c r="F39" s="576"/>
      <c r="G39" s="576"/>
      <c r="H39" s="576"/>
      <c r="I39" s="576"/>
      <c r="J39" s="576"/>
    </row>
    <row r="40" spans="1:10" ht="21">
      <c r="A40" s="346">
        <v>32</v>
      </c>
      <c r="B40" s="347" t="s">
        <v>917</v>
      </c>
      <c r="C40" s="576">
        <v>18</v>
      </c>
      <c r="D40" s="576">
        <v>101</v>
      </c>
      <c r="E40" s="576">
        <v>0</v>
      </c>
      <c r="F40" s="576">
        <v>0</v>
      </c>
      <c r="G40" s="576">
        <v>1156</v>
      </c>
      <c r="H40" s="576" t="s">
        <v>956</v>
      </c>
      <c r="I40" s="576">
        <v>0</v>
      </c>
      <c r="J40" s="576">
        <v>2.0808</v>
      </c>
    </row>
    <row r="41" spans="1:10" ht="21">
      <c r="A41" s="346">
        <v>33</v>
      </c>
      <c r="B41" s="347" t="s">
        <v>918</v>
      </c>
      <c r="C41" s="576">
        <v>0</v>
      </c>
      <c r="D41" s="576"/>
      <c r="E41" s="576">
        <v>1720</v>
      </c>
      <c r="F41" s="576"/>
      <c r="G41" s="576"/>
      <c r="H41" s="576" t="s">
        <v>957</v>
      </c>
      <c r="I41" s="576"/>
      <c r="J41" s="576">
        <v>3.09</v>
      </c>
    </row>
    <row r="42" spans="1:10" ht="21">
      <c r="A42" s="346">
        <v>34</v>
      </c>
      <c r="B42" s="347" t="s">
        <v>919</v>
      </c>
      <c r="C42" s="576">
        <v>0</v>
      </c>
      <c r="D42" s="576"/>
      <c r="E42" s="576">
        <f>SUM(E39:E41)</f>
        <v>1720</v>
      </c>
      <c r="F42" s="576"/>
      <c r="G42" s="576"/>
      <c r="H42" s="576" t="s">
        <v>958</v>
      </c>
      <c r="I42" s="576"/>
      <c r="J42" s="576"/>
    </row>
    <row r="43" spans="1:10" ht="12.75">
      <c r="A43" s="757" t="s">
        <v>19</v>
      </c>
      <c r="B43" s="750"/>
      <c r="C43" s="574">
        <f>SUM(C9:C42)</f>
        <v>2507</v>
      </c>
      <c r="D43" s="574">
        <f aca="true" t="shared" si="0" ref="D43:J43">SUM(D9:D42)</f>
        <v>4247</v>
      </c>
      <c r="E43" s="574">
        <f t="shared" si="0"/>
        <v>15831</v>
      </c>
      <c r="F43" s="574">
        <f t="shared" si="0"/>
        <v>1058</v>
      </c>
      <c r="G43" s="574">
        <f t="shared" si="0"/>
        <v>1745</v>
      </c>
      <c r="H43" s="574">
        <f t="shared" si="0"/>
        <v>296</v>
      </c>
      <c r="I43" s="574">
        <f t="shared" si="0"/>
        <v>8</v>
      </c>
      <c r="J43" s="575">
        <f t="shared" si="0"/>
        <v>60036.2208</v>
      </c>
    </row>
    <row r="46" spans="1:10" ht="12.75" customHeight="1">
      <c r="A46" s="204"/>
      <c r="B46" s="204"/>
      <c r="C46" s="204"/>
      <c r="D46" s="204"/>
      <c r="I46" s="738" t="s">
        <v>13</v>
      </c>
      <c r="J46" s="738"/>
    </row>
    <row r="47" spans="1:10" ht="12.75" customHeight="1">
      <c r="A47" s="204"/>
      <c r="B47" s="204"/>
      <c r="C47" s="204"/>
      <c r="D47" s="204"/>
      <c r="I47" s="738" t="s">
        <v>14</v>
      </c>
      <c r="J47" s="738"/>
    </row>
    <row r="48" spans="1:10" ht="12.75" customHeight="1">
      <c r="A48" s="204"/>
      <c r="B48" s="204"/>
      <c r="C48" s="204"/>
      <c r="D48" s="204"/>
      <c r="I48" s="738" t="s">
        <v>88</v>
      </c>
      <c r="J48" s="738"/>
    </row>
    <row r="49" spans="1:10" ht="12.75">
      <c r="A49" s="204" t="s">
        <v>12</v>
      </c>
      <c r="C49" s="204"/>
      <c r="D49" s="204"/>
      <c r="J49" s="206" t="s">
        <v>85</v>
      </c>
    </row>
  </sheetData>
  <sheetProtection/>
  <mergeCells count="14">
    <mergeCell ref="B6:B7"/>
    <mergeCell ref="C6:E6"/>
    <mergeCell ref="F6:I6"/>
    <mergeCell ref="A5:B5"/>
    <mergeCell ref="I48:J48"/>
    <mergeCell ref="I5:J5"/>
    <mergeCell ref="J6:J7"/>
    <mergeCell ref="A43:B43"/>
    <mergeCell ref="A1:H1"/>
    <mergeCell ref="I46:J46"/>
    <mergeCell ref="I47:J47"/>
    <mergeCell ref="A2:J2"/>
    <mergeCell ref="A4:I4"/>
    <mergeCell ref="A6:A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6" r:id="rId1"/>
</worksheet>
</file>

<file path=xl/worksheets/sheet34.xml><?xml version="1.0" encoding="utf-8"?>
<worksheet xmlns="http://schemas.openxmlformats.org/spreadsheetml/2006/main" xmlns:r="http://schemas.openxmlformats.org/officeDocument/2006/relationships">
  <sheetPr>
    <pageSetUpPr fitToPage="1"/>
  </sheetPr>
  <dimension ref="A1:H32"/>
  <sheetViews>
    <sheetView view="pageBreakPreview" zoomScale="80" zoomScaleSheetLayoutView="80" zoomScalePageLayoutView="0" workbookViewId="0" topLeftCell="A1">
      <selection activeCell="A7" sqref="A7:C7"/>
    </sheetView>
  </sheetViews>
  <sheetFormatPr defaultColWidth="9.140625" defaultRowHeight="12.75"/>
  <cols>
    <col min="1" max="1" width="5.28125" style="204" customWidth="1"/>
    <col min="2" max="2" width="8.57421875" style="204" customWidth="1"/>
    <col min="3" max="3" width="32.140625" style="204" customWidth="1"/>
    <col min="4" max="4" width="15.140625" style="204" customWidth="1"/>
    <col min="5" max="6" width="11.7109375" style="204" customWidth="1"/>
    <col min="7" max="7" width="13.7109375" style="204" customWidth="1"/>
    <col min="8" max="8" width="20.140625" style="204" customWidth="1"/>
    <col min="9" max="16384" width="9.140625" style="204" customWidth="1"/>
  </cols>
  <sheetData>
    <row r="1" spans="1:8" ht="12.75">
      <c r="A1" s="204" t="s">
        <v>11</v>
      </c>
      <c r="H1" s="220" t="s">
        <v>554</v>
      </c>
    </row>
    <row r="2" spans="1:8" s="208" customFormat="1" ht="15.75">
      <c r="A2" s="787" t="s">
        <v>0</v>
      </c>
      <c r="B2" s="787"/>
      <c r="C2" s="787"/>
      <c r="D2" s="787"/>
      <c r="E2" s="787"/>
      <c r="F2" s="787"/>
      <c r="G2" s="787"/>
      <c r="H2" s="787"/>
    </row>
    <row r="3" spans="1:8" s="208" customFormat="1" ht="20.25" customHeight="1">
      <c r="A3" s="788" t="s">
        <v>704</v>
      </c>
      <c r="B3" s="788"/>
      <c r="C3" s="788"/>
      <c r="D3" s="788"/>
      <c r="E3" s="788"/>
      <c r="F3" s="788"/>
      <c r="G3" s="788"/>
      <c r="H3" s="788"/>
    </row>
    <row r="5" spans="1:8" s="208" customFormat="1" ht="15.75">
      <c r="A5" s="843" t="s">
        <v>553</v>
      </c>
      <c r="B5" s="843"/>
      <c r="C5" s="843"/>
      <c r="D5" s="843"/>
      <c r="E5" s="843"/>
      <c r="F5" s="843"/>
      <c r="G5" s="843"/>
      <c r="H5" s="844"/>
    </row>
    <row r="7" spans="1:7" ht="12.75">
      <c r="A7" s="36" t="s">
        <v>1137</v>
      </c>
      <c r="B7" s="36"/>
      <c r="C7" s="36"/>
      <c r="D7" s="211"/>
      <c r="E7" s="211"/>
      <c r="F7" s="211"/>
      <c r="G7" s="211"/>
    </row>
    <row r="9" spans="1:7" ht="13.5" customHeight="1">
      <c r="A9" s="221"/>
      <c r="B9" s="221"/>
      <c r="C9" s="221"/>
      <c r="D9" s="221"/>
      <c r="E9" s="221"/>
      <c r="F9" s="221"/>
      <c r="G9" s="221"/>
    </row>
    <row r="10" spans="1:8" s="212" customFormat="1" ht="12.75">
      <c r="A10" s="204"/>
      <c r="B10" s="204"/>
      <c r="C10" s="204"/>
      <c r="D10" s="204"/>
      <c r="E10" s="204"/>
      <c r="F10" s="204"/>
      <c r="G10" s="204"/>
      <c r="H10" s="127"/>
    </row>
    <row r="11" spans="1:8" s="212" customFormat="1" ht="39.75" customHeight="1">
      <c r="A11" s="213"/>
      <c r="B11" s="835" t="s">
        <v>280</v>
      </c>
      <c r="C11" s="835" t="s">
        <v>281</v>
      </c>
      <c r="D11" s="846" t="s">
        <v>282</v>
      </c>
      <c r="E11" s="847"/>
      <c r="F11" s="847"/>
      <c r="G11" s="848"/>
      <c r="H11" s="835" t="s">
        <v>79</v>
      </c>
    </row>
    <row r="12" spans="1:8" s="212" customFormat="1" ht="25.5">
      <c r="A12" s="214"/>
      <c r="B12" s="836"/>
      <c r="C12" s="836"/>
      <c r="D12" s="222" t="s">
        <v>283</v>
      </c>
      <c r="E12" s="222" t="s">
        <v>284</v>
      </c>
      <c r="F12" s="222" t="s">
        <v>285</v>
      </c>
      <c r="G12" s="222" t="s">
        <v>19</v>
      </c>
      <c r="H12" s="836"/>
    </row>
    <row r="13" spans="1:8" s="212" customFormat="1" ht="15">
      <c r="A13" s="214"/>
      <c r="B13" s="223" t="s">
        <v>260</v>
      </c>
      <c r="C13" s="223" t="s">
        <v>261</v>
      </c>
      <c r="D13" s="223" t="s">
        <v>262</v>
      </c>
      <c r="E13" s="223" t="s">
        <v>263</v>
      </c>
      <c r="F13" s="223" t="s">
        <v>264</v>
      </c>
      <c r="G13" s="223" t="s">
        <v>265</v>
      </c>
      <c r="H13" s="223" t="s">
        <v>266</v>
      </c>
    </row>
    <row r="14" spans="2:8" s="224" customFormat="1" ht="15" customHeight="1">
      <c r="B14" s="225" t="s">
        <v>31</v>
      </c>
      <c r="C14" s="837" t="s">
        <v>289</v>
      </c>
      <c r="D14" s="838"/>
      <c r="E14" s="838"/>
      <c r="F14" s="838"/>
      <c r="G14" s="838"/>
      <c r="H14" s="839"/>
    </row>
    <row r="15" spans="2:8" s="227" customFormat="1" ht="15.75">
      <c r="B15" s="226"/>
      <c r="C15" s="444">
        <v>1</v>
      </c>
      <c r="D15" s="445">
        <v>3</v>
      </c>
      <c r="E15" s="445">
        <v>31</v>
      </c>
      <c r="F15" s="445">
        <v>0</v>
      </c>
      <c r="G15" s="445">
        <f>SUM(D15:F15)</f>
        <v>34</v>
      </c>
      <c r="H15" s="446"/>
    </row>
    <row r="16" spans="1:8" ht="15.75">
      <c r="A16" s="217"/>
      <c r="B16" s="143"/>
      <c r="C16" s="447">
        <v>2</v>
      </c>
      <c r="D16" s="445">
        <v>3</v>
      </c>
      <c r="E16" s="445">
        <v>7</v>
      </c>
      <c r="F16" s="445">
        <v>161</v>
      </c>
      <c r="G16" s="445">
        <f>SUM(D16:F16)</f>
        <v>171</v>
      </c>
      <c r="H16" s="448"/>
    </row>
    <row r="17" spans="2:8" ht="15.75">
      <c r="B17" s="216"/>
      <c r="C17" s="447">
        <v>3</v>
      </c>
      <c r="D17" s="445">
        <v>12</v>
      </c>
      <c r="E17" s="445">
        <v>31</v>
      </c>
      <c r="F17" s="445">
        <v>152</v>
      </c>
      <c r="G17" s="445">
        <f>SUM(D17:F17)</f>
        <v>195</v>
      </c>
      <c r="H17" s="448"/>
    </row>
    <row r="18" spans="2:8" s="140" customFormat="1" ht="15.75">
      <c r="B18" s="143"/>
      <c r="C18" s="447">
        <v>4</v>
      </c>
      <c r="D18" s="445">
        <v>5</v>
      </c>
      <c r="E18" s="445">
        <v>3</v>
      </c>
      <c r="F18" s="445">
        <v>15</v>
      </c>
      <c r="G18" s="445">
        <f>SUM(D18:F18)</f>
        <v>23</v>
      </c>
      <c r="H18" s="445"/>
    </row>
    <row r="19" spans="2:8" s="140" customFormat="1" ht="15.75">
      <c r="B19" s="143"/>
      <c r="C19" s="447" t="s">
        <v>19</v>
      </c>
      <c r="D19" s="448">
        <v>23</v>
      </c>
      <c r="E19" s="448">
        <f>SUM(E15:E18)</f>
        <v>72</v>
      </c>
      <c r="F19" s="448">
        <f>SUM(F15:F18)</f>
        <v>328</v>
      </c>
      <c r="G19" s="448">
        <f>SUM(G15:G18)</f>
        <v>423</v>
      </c>
      <c r="H19" s="445"/>
    </row>
    <row r="20" spans="2:8" s="140" customFormat="1" ht="15.75">
      <c r="B20" s="143"/>
      <c r="C20" s="447"/>
      <c r="D20" s="448"/>
      <c r="E20" s="448"/>
      <c r="F20" s="448"/>
      <c r="G20" s="448"/>
      <c r="H20" s="445"/>
    </row>
    <row r="21" spans="2:8" s="140" customFormat="1" ht="21.75" customHeight="1">
      <c r="B21" s="225" t="s">
        <v>35</v>
      </c>
      <c r="C21" s="840" t="s">
        <v>464</v>
      </c>
      <c r="D21" s="841"/>
      <c r="E21" s="841"/>
      <c r="F21" s="841"/>
      <c r="G21" s="841"/>
      <c r="H21" s="842"/>
    </row>
    <row r="22" spans="1:8" s="140" customFormat="1" ht="15.75">
      <c r="A22" s="219" t="s">
        <v>279</v>
      </c>
      <c r="B22" s="218"/>
      <c r="C22" s="444">
        <v>1</v>
      </c>
      <c r="D22" s="449">
        <v>0</v>
      </c>
      <c r="E22" s="449">
        <v>0</v>
      </c>
      <c r="F22" s="449">
        <v>0</v>
      </c>
      <c r="G22" s="449">
        <v>0</v>
      </c>
      <c r="H22" s="445"/>
    </row>
    <row r="23" spans="2:8" ht="15.75">
      <c r="B23" s="143"/>
      <c r="C23" s="447">
        <v>2</v>
      </c>
      <c r="D23" s="450">
        <v>0</v>
      </c>
      <c r="E23" s="450">
        <v>0</v>
      </c>
      <c r="F23" s="450">
        <v>0</v>
      </c>
      <c r="G23" s="450">
        <v>0</v>
      </c>
      <c r="H23" s="448"/>
    </row>
    <row r="24" spans="2:8" ht="15.75">
      <c r="B24" s="143"/>
      <c r="C24" s="447">
        <v>3</v>
      </c>
      <c r="D24" s="450">
        <v>5</v>
      </c>
      <c r="E24" s="450">
        <v>31</v>
      </c>
      <c r="F24" s="450">
        <v>175</v>
      </c>
      <c r="G24" s="450">
        <v>211</v>
      </c>
      <c r="H24" s="448"/>
    </row>
    <row r="25" spans="2:8" ht="15.75">
      <c r="B25" s="143"/>
      <c r="C25" s="447">
        <v>4</v>
      </c>
      <c r="D25" s="450">
        <v>0</v>
      </c>
      <c r="E25" s="450">
        <v>31</v>
      </c>
      <c r="F25" s="450">
        <v>174</v>
      </c>
      <c r="G25" s="450">
        <v>205</v>
      </c>
      <c r="H25" s="448"/>
    </row>
    <row r="26" spans="2:8" ht="15.75">
      <c r="B26" s="143"/>
      <c r="C26" s="447" t="s">
        <v>960</v>
      </c>
      <c r="D26" s="450">
        <v>5</v>
      </c>
      <c r="E26" s="450">
        <v>62</v>
      </c>
      <c r="F26" s="450">
        <v>349</v>
      </c>
      <c r="G26" s="450">
        <v>416</v>
      </c>
      <c r="H26" s="448"/>
    </row>
    <row r="27" spans="2:8" ht="15.75">
      <c r="B27" s="143"/>
      <c r="C27" s="451" t="s">
        <v>142</v>
      </c>
      <c r="D27" s="446">
        <f>D19+D26</f>
        <v>28</v>
      </c>
      <c r="E27" s="446">
        <f>E19+E26</f>
        <v>134</v>
      </c>
      <c r="F27" s="446">
        <f>F19+F26</f>
        <v>677</v>
      </c>
      <c r="G27" s="446">
        <f>G19+G26</f>
        <v>839</v>
      </c>
      <c r="H27" s="448"/>
    </row>
    <row r="28" spans="2:8" ht="15.75">
      <c r="B28" s="212"/>
      <c r="C28" s="542"/>
      <c r="D28" s="543"/>
      <c r="E28" s="543"/>
      <c r="F28" s="543"/>
      <c r="G28" s="543"/>
      <c r="H28" s="544"/>
    </row>
    <row r="29" spans="4:7" ht="12.75" customHeight="1">
      <c r="D29" s="845" t="s">
        <v>13</v>
      </c>
      <c r="E29" s="845"/>
      <c r="F29" s="845"/>
      <c r="G29" s="845"/>
    </row>
    <row r="30" spans="4:7" ht="12.75" customHeight="1">
      <c r="D30" s="738" t="s">
        <v>14</v>
      </c>
      <c r="E30" s="738"/>
      <c r="F30" s="738"/>
      <c r="G30" s="738"/>
    </row>
    <row r="31" spans="4:7" ht="12.75" customHeight="1">
      <c r="D31" s="738" t="s">
        <v>88</v>
      </c>
      <c r="E31" s="738"/>
      <c r="F31" s="738"/>
      <c r="G31" s="738"/>
    </row>
    <row r="32" spans="2:5" ht="12.75">
      <c r="B32" s="204" t="s">
        <v>12</v>
      </c>
      <c r="E32" s="204" t="s">
        <v>853</v>
      </c>
    </row>
  </sheetData>
  <sheetProtection/>
  <mergeCells count="12">
    <mergeCell ref="D29:G29"/>
    <mergeCell ref="D30:G30"/>
    <mergeCell ref="D31:G31"/>
    <mergeCell ref="B11:B12"/>
    <mergeCell ref="C11:C12"/>
    <mergeCell ref="D11:G11"/>
    <mergeCell ref="H11:H12"/>
    <mergeCell ref="C14:H14"/>
    <mergeCell ref="C21:H21"/>
    <mergeCell ref="A2:H2"/>
    <mergeCell ref="A3:H3"/>
    <mergeCell ref="A5:H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sheetPr>
    <pageSetUpPr fitToPage="1"/>
  </sheetPr>
  <dimension ref="A1:H50"/>
  <sheetViews>
    <sheetView view="pageBreakPreview" zoomScaleSheetLayoutView="100" zoomScalePageLayoutView="0" workbookViewId="0" topLeftCell="A6">
      <pane xSplit="2" ySplit="3" topLeftCell="C30" activePane="bottomRight" state="frozen"/>
      <selection pane="topLeft" activeCell="A6" sqref="A6"/>
      <selection pane="topRight" activeCell="C6" sqref="C6"/>
      <selection pane="bottomLeft" activeCell="A9" sqref="A9"/>
      <selection pane="bottomRight" activeCell="C43" sqref="C43"/>
    </sheetView>
  </sheetViews>
  <sheetFormatPr defaultColWidth="9.140625" defaultRowHeight="12.75"/>
  <cols>
    <col min="1" max="1" width="8.28125" style="0" customWidth="1"/>
    <col min="2" max="2" width="25.8515625" style="0" customWidth="1"/>
    <col min="3" max="3" width="14.7109375" style="0" customWidth="1"/>
    <col min="4" max="4" width="21.00390625" style="0" customWidth="1"/>
    <col min="5" max="5" width="21.140625" style="0" customWidth="1"/>
    <col min="6" max="6" width="20.7109375" style="0" customWidth="1"/>
    <col min="7" max="7" width="23.57421875" style="0" customWidth="1"/>
    <col min="8" max="8" width="17.421875" style="0" customWidth="1"/>
  </cols>
  <sheetData>
    <row r="1" spans="1:8" ht="18">
      <c r="A1" s="740" t="s">
        <v>0</v>
      </c>
      <c r="B1" s="740"/>
      <c r="C1" s="740"/>
      <c r="D1" s="740"/>
      <c r="E1" s="740"/>
      <c r="F1" s="740"/>
      <c r="H1" s="195" t="s">
        <v>645</v>
      </c>
    </row>
    <row r="2" spans="1:7" ht="21">
      <c r="A2" s="741" t="s">
        <v>704</v>
      </c>
      <c r="B2" s="741"/>
      <c r="C2" s="741"/>
      <c r="D2" s="741"/>
      <c r="E2" s="741"/>
      <c r="F2" s="741"/>
      <c r="G2" s="741"/>
    </row>
    <row r="3" spans="1:2" ht="15">
      <c r="A3" s="197"/>
      <c r="B3" s="197"/>
    </row>
    <row r="4" spans="1:7" ht="18" customHeight="1">
      <c r="A4" s="742" t="s">
        <v>646</v>
      </c>
      <c r="B4" s="742"/>
      <c r="C4" s="742"/>
      <c r="D4" s="742"/>
      <c r="E4" s="742"/>
      <c r="F4" s="742"/>
      <c r="G4" s="742"/>
    </row>
    <row r="5" spans="1:3" ht="12.75">
      <c r="A5" s="36" t="s">
        <v>1137</v>
      </c>
      <c r="B5" s="36"/>
      <c r="C5" s="36"/>
    </row>
    <row r="6" spans="1:8" ht="15">
      <c r="A6" s="198"/>
      <c r="B6" s="198"/>
      <c r="F6" s="754" t="s">
        <v>781</v>
      </c>
      <c r="G6" s="754"/>
      <c r="H6" s="754"/>
    </row>
    <row r="7" spans="1:8" ht="59.25" customHeight="1">
      <c r="A7" s="199" t="s">
        <v>2</v>
      </c>
      <c r="B7" s="299" t="s">
        <v>3</v>
      </c>
      <c r="C7" s="303" t="s">
        <v>647</v>
      </c>
      <c r="D7" s="303" t="s">
        <v>648</v>
      </c>
      <c r="E7" s="303" t="s">
        <v>649</v>
      </c>
      <c r="F7" s="303" t="s">
        <v>650</v>
      </c>
      <c r="G7" s="339" t="s">
        <v>706</v>
      </c>
      <c r="H7" s="288" t="s">
        <v>874</v>
      </c>
    </row>
    <row r="8" spans="1:8" s="195" customFormat="1" ht="15">
      <c r="A8" s="201" t="s">
        <v>260</v>
      </c>
      <c r="B8" s="201" t="s">
        <v>261</v>
      </c>
      <c r="C8" s="201" t="s">
        <v>262</v>
      </c>
      <c r="D8" s="201" t="s">
        <v>263</v>
      </c>
      <c r="E8" s="201" t="s">
        <v>264</v>
      </c>
      <c r="F8" s="201" t="s">
        <v>265</v>
      </c>
      <c r="G8" s="340" t="s">
        <v>266</v>
      </c>
      <c r="H8" s="234">
        <v>8</v>
      </c>
    </row>
    <row r="9" spans="1:8" s="195" customFormat="1" ht="15">
      <c r="A9" s="346">
        <v>1</v>
      </c>
      <c r="B9" s="347" t="s">
        <v>886</v>
      </c>
      <c r="C9" s="201">
        <f>'AT-3'!F9</f>
        <v>842</v>
      </c>
      <c r="D9" s="438">
        <v>38</v>
      </c>
      <c r="E9" s="442">
        <v>19</v>
      </c>
      <c r="F9" s="438">
        <v>0</v>
      </c>
      <c r="G9" s="438">
        <f>D9-E9</f>
        <v>19</v>
      </c>
      <c r="H9" s="633"/>
    </row>
    <row r="10" spans="1:8" s="195" customFormat="1" ht="15">
      <c r="A10" s="346">
        <v>2</v>
      </c>
      <c r="B10" s="347" t="s">
        <v>887</v>
      </c>
      <c r="C10" s="201">
        <f>'AT-3'!F10</f>
        <v>1291</v>
      </c>
      <c r="D10" s="438">
        <v>88</v>
      </c>
      <c r="E10" s="442">
        <v>44</v>
      </c>
      <c r="F10" s="438">
        <v>0</v>
      </c>
      <c r="G10" s="438">
        <f aca="true" t="shared" si="0" ref="G10:G43">D10-E10</f>
        <v>44</v>
      </c>
      <c r="H10" s="633"/>
    </row>
    <row r="11" spans="1:8" s="195" customFormat="1" ht="15">
      <c r="A11" s="346">
        <v>3</v>
      </c>
      <c r="B11" s="347" t="s">
        <v>888</v>
      </c>
      <c r="C11" s="201">
        <f>'AT-3'!F11</f>
        <v>2032</v>
      </c>
      <c r="D11" s="438">
        <v>594</v>
      </c>
      <c r="E11" s="438">
        <v>297</v>
      </c>
      <c r="F11" s="438">
        <v>0</v>
      </c>
      <c r="G11" s="438">
        <f t="shared" si="0"/>
        <v>297</v>
      </c>
      <c r="H11" s="633"/>
    </row>
    <row r="12" spans="1:8" s="195" customFormat="1" ht="15">
      <c r="A12" s="346">
        <v>4</v>
      </c>
      <c r="B12" s="347" t="s">
        <v>889</v>
      </c>
      <c r="C12" s="201">
        <f>'AT-3'!F12</f>
        <v>1852</v>
      </c>
      <c r="D12" s="438">
        <v>1331</v>
      </c>
      <c r="E12" s="438">
        <v>270</v>
      </c>
      <c r="F12" s="438">
        <v>0</v>
      </c>
      <c r="G12" s="438">
        <f t="shared" si="0"/>
        <v>1061</v>
      </c>
      <c r="H12" s="633"/>
    </row>
    <row r="13" spans="1:8" s="195" customFormat="1" ht="15">
      <c r="A13" s="346">
        <v>5</v>
      </c>
      <c r="B13" s="347" t="s">
        <v>890</v>
      </c>
      <c r="C13" s="201">
        <f>'AT-3'!F13</f>
        <v>2259</v>
      </c>
      <c r="D13" s="438">
        <v>1399</v>
      </c>
      <c r="E13" s="438">
        <v>250</v>
      </c>
      <c r="F13" s="438">
        <v>0</v>
      </c>
      <c r="G13" s="438">
        <f t="shared" si="0"/>
        <v>1149</v>
      </c>
      <c r="H13" s="633"/>
    </row>
    <row r="14" spans="1:8" s="195" customFormat="1" ht="15">
      <c r="A14" s="346">
        <v>6</v>
      </c>
      <c r="B14" s="347" t="s">
        <v>891</v>
      </c>
      <c r="C14" s="201">
        <f>'AT-3'!F14</f>
        <v>1206</v>
      </c>
      <c r="D14" s="438">
        <v>1368</v>
      </c>
      <c r="E14" s="438">
        <v>684</v>
      </c>
      <c r="F14" s="438">
        <v>0</v>
      </c>
      <c r="G14" s="438">
        <f t="shared" si="0"/>
        <v>684</v>
      </c>
      <c r="H14" s="633"/>
    </row>
    <row r="15" spans="1:8" s="195" customFormat="1" ht="15">
      <c r="A15" s="346">
        <v>7</v>
      </c>
      <c r="B15" s="347" t="s">
        <v>892</v>
      </c>
      <c r="C15" s="201">
        <f>'AT-3'!F15</f>
        <v>1464</v>
      </c>
      <c r="D15" s="438">
        <v>2010</v>
      </c>
      <c r="E15" s="438">
        <v>643</v>
      </c>
      <c r="F15" s="438">
        <v>0</v>
      </c>
      <c r="G15" s="438">
        <f t="shared" si="0"/>
        <v>1367</v>
      </c>
      <c r="H15" s="633"/>
    </row>
    <row r="16" spans="1:8" s="195" customFormat="1" ht="15">
      <c r="A16" s="346">
        <v>8</v>
      </c>
      <c r="B16" s="347" t="s">
        <v>893</v>
      </c>
      <c r="C16" s="201">
        <f>'AT-3'!F16</f>
        <v>2026</v>
      </c>
      <c r="D16" s="438">
        <v>1413</v>
      </c>
      <c r="E16" s="438">
        <v>378</v>
      </c>
      <c r="F16" s="438">
        <v>0</v>
      </c>
      <c r="G16" s="438">
        <f t="shared" si="0"/>
        <v>1035</v>
      </c>
      <c r="H16" s="633"/>
    </row>
    <row r="17" spans="1:8" s="195" customFormat="1" ht="15">
      <c r="A17" s="346">
        <v>9</v>
      </c>
      <c r="B17" s="347" t="s">
        <v>894</v>
      </c>
      <c r="C17" s="201">
        <f>'AT-3'!F17</f>
        <v>1652</v>
      </c>
      <c r="D17" s="438">
        <v>1495</v>
      </c>
      <c r="E17" s="438">
        <v>387</v>
      </c>
      <c r="F17" s="438">
        <v>0</v>
      </c>
      <c r="G17" s="438">
        <f t="shared" si="0"/>
        <v>1108</v>
      </c>
      <c r="H17" s="633"/>
    </row>
    <row r="18" spans="1:8" s="195" customFormat="1" ht="15">
      <c r="A18" s="346">
        <v>10</v>
      </c>
      <c r="B18" s="347" t="s">
        <v>895</v>
      </c>
      <c r="C18" s="201">
        <f>'AT-3'!F18</f>
        <v>2423</v>
      </c>
      <c r="D18" s="438">
        <v>1481</v>
      </c>
      <c r="E18" s="438">
        <v>453</v>
      </c>
      <c r="F18" s="438">
        <v>0</v>
      </c>
      <c r="G18" s="438">
        <f t="shared" si="0"/>
        <v>1028</v>
      </c>
      <c r="H18" s="633"/>
    </row>
    <row r="19" spans="1:8" s="195" customFormat="1" ht="15">
      <c r="A19" s="346">
        <v>11</v>
      </c>
      <c r="B19" s="347" t="s">
        <v>896</v>
      </c>
      <c r="C19" s="201">
        <f>'AT-3'!F19</f>
        <v>1465</v>
      </c>
      <c r="D19" s="438">
        <v>916</v>
      </c>
      <c r="E19" s="438">
        <v>185</v>
      </c>
      <c r="F19" s="438">
        <v>0</v>
      </c>
      <c r="G19" s="438">
        <f t="shared" si="0"/>
        <v>731</v>
      </c>
      <c r="H19" s="633"/>
    </row>
    <row r="20" spans="1:8" s="195" customFormat="1" ht="15">
      <c r="A20" s="346">
        <v>12</v>
      </c>
      <c r="B20" s="347" t="s">
        <v>897</v>
      </c>
      <c r="C20" s="201">
        <f>'AT-3'!F20</f>
        <v>2380</v>
      </c>
      <c r="D20" s="438">
        <v>3603</v>
      </c>
      <c r="E20" s="438">
        <v>888</v>
      </c>
      <c r="F20" s="438">
        <v>0</v>
      </c>
      <c r="G20" s="438">
        <f t="shared" si="0"/>
        <v>2715</v>
      </c>
      <c r="H20" s="633"/>
    </row>
    <row r="21" spans="1:8" s="195" customFormat="1" ht="15">
      <c r="A21" s="346">
        <v>13</v>
      </c>
      <c r="B21" s="347" t="s">
        <v>898</v>
      </c>
      <c r="C21" s="201">
        <f>'AT-3'!F21</f>
        <v>1988</v>
      </c>
      <c r="D21" s="438">
        <v>3108</v>
      </c>
      <c r="E21" s="438">
        <v>774</v>
      </c>
      <c r="F21" s="438">
        <v>0</v>
      </c>
      <c r="G21" s="438">
        <f t="shared" si="0"/>
        <v>2334</v>
      </c>
      <c r="H21" s="633"/>
    </row>
    <row r="22" spans="1:8" s="195" customFormat="1" ht="15">
      <c r="A22" s="346">
        <v>14</v>
      </c>
      <c r="B22" s="347" t="s">
        <v>899</v>
      </c>
      <c r="C22" s="201">
        <f>'AT-3'!F22</f>
        <v>933</v>
      </c>
      <c r="D22" s="438">
        <v>1204</v>
      </c>
      <c r="E22" s="438">
        <v>268</v>
      </c>
      <c r="F22" s="438">
        <v>0</v>
      </c>
      <c r="G22" s="438">
        <f t="shared" si="0"/>
        <v>936</v>
      </c>
      <c r="H22" s="633"/>
    </row>
    <row r="23" spans="1:8" s="195" customFormat="1" ht="15">
      <c r="A23" s="346">
        <v>15</v>
      </c>
      <c r="B23" s="347" t="s">
        <v>900</v>
      </c>
      <c r="C23" s="201">
        <f>'AT-3'!F23</f>
        <v>489</v>
      </c>
      <c r="D23" s="438">
        <v>494</v>
      </c>
      <c r="E23" s="438">
        <v>29</v>
      </c>
      <c r="F23" s="438">
        <v>0</v>
      </c>
      <c r="G23" s="438">
        <f t="shared" si="0"/>
        <v>465</v>
      </c>
      <c r="H23" s="633"/>
    </row>
    <row r="24" spans="1:8" s="195" customFormat="1" ht="15">
      <c r="A24" s="346">
        <v>16</v>
      </c>
      <c r="B24" s="347" t="s">
        <v>901</v>
      </c>
      <c r="C24" s="201">
        <f>'AT-3'!F24</f>
        <v>2674</v>
      </c>
      <c r="D24" s="438">
        <v>2705</v>
      </c>
      <c r="E24" s="438">
        <v>486</v>
      </c>
      <c r="F24" s="438">
        <v>0</v>
      </c>
      <c r="G24" s="438">
        <f t="shared" si="0"/>
        <v>2219</v>
      </c>
      <c r="H24" s="633"/>
    </row>
    <row r="25" spans="1:8" s="195" customFormat="1" ht="15">
      <c r="A25" s="346">
        <v>17</v>
      </c>
      <c r="B25" s="347" t="s">
        <v>902</v>
      </c>
      <c r="C25" s="201">
        <f>'AT-3'!F25</f>
        <v>1615</v>
      </c>
      <c r="D25" s="438">
        <v>1820</v>
      </c>
      <c r="E25" s="438">
        <v>185</v>
      </c>
      <c r="F25" s="438">
        <v>0</v>
      </c>
      <c r="G25" s="438">
        <f t="shared" si="0"/>
        <v>1635</v>
      </c>
      <c r="H25" s="633"/>
    </row>
    <row r="26" spans="1:8" s="195" customFormat="1" ht="15">
      <c r="A26" s="348">
        <v>18</v>
      </c>
      <c r="B26" s="349" t="s">
        <v>903</v>
      </c>
      <c r="C26" s="201">
        <f>'AT-3'!F26</f>
        <v>1407</v>
      </c>
      <c r="D26" s="438">
        <v>1435</v>
      </c>
      <c r="E26" s="438">
        <v>407</v>
      </c>
      <c r="F26" s="438">
        <v>0</v>
      </c>
      <c r="G26" s="438">
        <f t="shared" si="0"/>
        <v>1028</v>
      </c>
      <c r="H26" s="633"/>
    </row>
    <row r="27" spans="1:8" s="195" customFormat="1" ht="15">
      <c r="A27" s="346">
        <v>19</v>
      </c>
      <c r="B27" s="347" t="s">
        <v>904</v>
      </c>
      <c r="C27" s="201">
        <f>'AT-3'!F27</f>
        <v>958</v>
      </c>
      <c r="D27" s="438">
        <v>930</v>
      </c>
      <c r="E27" s="438">
        <v>280</v>
      </c>
      <c r="F27" s="438">
        <v>0</v>
      </c>
      <c r="G27" s="438">
        <f t="shared" si="0"/>
        <v>650</v>
      </c>
      <c r="H27" s="633"/>
    </row>
    <row r="28" spans="1:8" s="195" customFormat="1" ht="15">
      <c r="A28" s="348">
        <v>20</v>
      </c>
      <c r="B28" s="349" t="s">
        <v>905</v>
      </c>
      <c r="C28" s="201">
        <f>'AT-3'!F28</f>
        <v>1077</v>
      </c>
      <c r="D28" s="438">
        <v>1220</v>
      </c>
      <c r="E28" s="438">
        <v>144</v>
      </c>
      <c r="F28" s="438">
        <v>0</v>
      </c>
      <c r="G28" s="438">
        <f t="shared" si="0"/>
        <v>1076</v>
      </c>
      <c r="H28" s="633"/>
    </row>
    <row r="29" spans="1:8" s="195" customFormat="1" ht="15">
      <c r="A29" s="346">
        <v>21</v>
      </c>
      <c r="B29" s="347" t="s">
        <v>906</v>
      </c>
      <c r="C29" s="201">
        <f>'AT-3'!F29</f>
        <v>1087</v>
      </c>
      <c r="D29" s="438">
        <v>727</v>
      </c>
      <c r="E29" s="438">
        <v>238</v>
      </c>
      <c r="F29" s="438">
        <v>0</v>
      </c>
      <c r="G29" s="438">
        <f t="shared" si="0"/>
        <v>489</v>
      </c>
      <c r="H29" s="633"/>
    </row>
    <row r="30" spans="1:8" s="195" customFormat="1" ht="15">
      <c r="A30" s="346">
        <v>22</v>
      </c>
      <c r="B30" s="347" t="s">
        <v>907</v>
      </c>
      <c r="C30" s="201">
        <f>'AT-3'!F30</f>
        <v>1269</v>
      </c>
      <c r="D30" s="438">
        <v>1215</v>
      </c>
      <c r="E30" s="438">
        <v>276</v>
      </c>
      <c r="F30" s="438">
        <v>0</v>
      </c>
      <c r="G30" s="438">
        <f t="shared" si="0"/>
        <v>939</v>
      </c>
      <c r="H30" s="633"/>
    </row>
    <row r="31" spans="1:8" s="195" customFormat="1" ht="15">
      <c r="A31" s="346">
        <v>23</v>
      </c>
      <c r="B31" s="347" t="s">
        <v>908</v>
      </c>
      <c r="C31" s="201">
        <f>'AT-3'!F31</f>
        <v>1517</v>
      </c>
      <c r="D31" s="438">
        <v>1197</v>
      </c>
      <c r="E31" s="438">
        <v>229</v>
      </c>
      <c r="F31" s="438">
        <v>0</v>
      </c>
      <c r="G31" s="438">
        <f t="shared" si="0"/>
        <v>968</v>
      </c>
      <c r="H31" s="633"/>
    </row>
    <row r="32" spans="1:8" s="195" customFormat="1" ht="15">
      <c r="A32" s="346">
        <v>24</v>
      </c>
      <c r="B32" s="347" t="s">
        <v>909</v>
      </c>
      <c r="C32" s="201">
        <f>'AT-3'!F32</f>
        <v>851</v>
      </c>
      <c r="D32" s="438">
        <v>196</v>
      </c>
      <c r="E32" s="438">
        <v>41</v>
      </c>
      <c r="F32" s="438">
        <v>0</v>
      </c>
      <c r="G32" s="438">
        <f t="shared" si="0"/>
        <v>155</v>
      </c>
      <c r="H32" s="633"/>
    </row>
    <row r="33" spans="1:8" s="195" customFormat="1" ht="15">
      <c r="A33" s="346">
        <v>25</v>
      </c>
      <c r="B33" s="347" t="s">
        <v>910</v>
      </c>
      <c r="C33" s="201">
        <f>'AT-3'!F33</f>
        <v>1793</v>
      </c>
      <c r="D33" s="438">
        <v>242</v>
      </c>
      <c r="E33" s="438">
        <v>51</v>
      </c>
      <c r="F33" s="438">
        <v>0</v>
      </c>
      <c r="G33" s="438">
        <f t="shared" si="0"/>
        <v>191</v>
      </c>
      <c r="H33" s="633"/>
    </row>
    <row r="34" spans="1:8" s="195" customFormat="1" ht="15">
      <c r="A34" s="346">
        <v>26</v>
      </c>
      <c r="B34" s="347" t="s">
        <v>911</v>
      </c>
      <c r="C34" s="201">
        <f>'AT-3'!F34</f>
        <v>2253</v>
      </c>
      <c r="D34" s="438">
        <v>978</v>
      </c>
      <c r="E34" s="438">
        <v>256</v>
      </c>
      <c r="F34" s="438">
        <v>0</v>
      </c>
      <c r="G34" s="438">
        <f t="shared" si="0"/>
        <v>722</v>
      </c>
      <c r="H34" s="633"/>
    </row>
    <row r="35" spans="1:8" s="195" customFormat="1" ht="15">
      <c r="A35" s="346">
        <v>27</v>
      </c>
      <c r="B35" s="347" t="s">
        <v>912</v>
      </c>
      <c r="C35" s="201">
        <f>'AT-3'!F35</f>
        <v>1676</v>
      </c>
      <c r="D35" s="438">
        <v>1602</v>
      </c>
      <c r="E35" s="438">
        <v>232</v>
      </c>
      <c r="F35" s="438">
        <v>0</v>
      </c>
      <c r="G35" s="438">
        <f t="shared" si="0"/>
        <v>1370</v>
      </c>
      <c r="H35" s="633"/>
    </row>
    <row r="36" spans="1:8" s="195" customFormat="1" ht="15">
      <c r="A36" s="346">
        <v>28</v>
      </c>
      <c r="B36" s="347" t="s">
        <v>913</v>
      </c>
      <c r="C36" s="201">
        <f>'AT-3'!F36</f>
        <v>2319</v>
      </c>
      <c r="D36" s="438">
        <v>116</v>
      </c>
      <c r="E36" s="438">
        <v>22</v>
      </c>
      <c r="F36" s="438">
        <v>0</v>
      </c>
      <c r="G36" s="438">
        <f t="shared" si="0"/>
        <v>94</v>
      </c>
      <c r="H36" s="633"/>
    </row>
    <row r="37" spans="1:8" ht="15">
      <c r="A37" s="346">
        <v>29</v>
      </c>
      <c r="B37" s="347" t="s">
        <v>914</v>
      </c>
      <c r="C37" s="201">
        <f>'AT-3'!F37</f>
        <v>1768</v>
      </c>
      <c r="D37" s="438">
        <v>1166</v>
      </c>
      <c r="E37" s="438">
        <v>56</v>
      </c>
      <c r="F37" s="438">
        <v>0</v>
      </c>
      <c r="G37" s="438">
        <f t="shared" si="0"/>
        <v>1110</v>
      </c>
      <c r="H37" s="633"/>
    </row>
    <row r="38" spans="1:8" ht="15">
      <c r="A38" s="346">
        <v>30</v>
      </c>
      <c r="B38" s="347" t="s">
        <v>915</v>
      </c>
      <c r="C38" s="201">
        <f>'AT-3'!F38</f>
        <v>1680</v>
      </c>
      <c r="D38" s="438">
        <v>90</v>
      </c>
      <c r="E38" s="438">
        <v>45</v>
      </c>
      <c r="F38" s="438">
        <v>0</v>
      </c>
      <c r="G38" s="438">
        <f t="shared" si="0"/>
        <v>45</v>
      </c>
      <c r="H38" s="633"/>
    </row>
    <row r="39" spans="1:8" ht="15">
      <c r="A39" s="346">
        <v>31</v>
      </c>
      <c r="B39" s="347" t="s">
        <v>916</v>
      </c>
      <c r="C39" s="201">
        <f>'AT-3'!F39</f>
        <v>2355</v>
      </c>
      <c r="D39" s="438">
        <v>1446</v>
      </c>
      <c r="E39" s="438">
        <v>146</v>
      </c>
      <c r="F39" s="438">
        <v>0</v>
      </c>
      <c r="G39" s="438">
        <f t="shared" si="0"/>
        <v>1300</v>
      </c>
      <c r="H39" s="633"/>
    </row>
    <row r="40" spans="1:8" ht="15">
      <c r="A40" s="346">
        <v>32</v>
      </c>
      <c r="B40" s="347" t="s">
        <v>917</v>
      </c>
      <c r="C40" s="201">
        <f>'AT-3'!F40</f>
        <v>1156</v>
      </c>
      <c r="D40" s="438">
        <v>458</v>
      </c>
      <c r="E40" s="438">
        <v>74</v>
      </c>
      <c r="F40" s="438">
        <v>0</v>
      </c>
      <c r="G40" s="438">
        <f t="shared" si="0"/>
        <v>384</v>
      </c>
      <c r="H40" s="633"/>
    </row>
    <row r="41" spans="1:8" ht="15">
      <c r="A41" s="346">
        <v>33</v>
      </c>
      <c r="B41" s="347" t="s">
        <v>918</v>
      </c>
      <c r="C41" s="201">
        <f>'AT-3'!F41</f>
        <v>1720</v>
      </c>
      <c r="D41" s="438">
        <v>1301</v>
      </c>
      <c r="E41" s="438">
        <v>186</v>
      </c>
      <c r="F41" s="438">
        <v>0</v>
      </c>
      <c r="G41" s="438">
        <f t="shared" si="0"/>
        <v>1115</v>
      </c>
      <c r="H41" s="633"/>
    </row>
    <row r="42" spans="1:8" ht="15">
      <c r="A42" s="346">
        <v>34</v>
      </c>
      <c r="B42" s="347" t="s">
        <v>919</v>
      </c>
      <c r="C42" s="201">
        <f>'AT-3'!F42</f>
        <v>1099</v>
      </c>
      <c r="D42" s="438">
        <v>52</v>
      </c>
      <c r="E42" s="438">
        <v>0</v>
      </c>
      <c r="F42" s="438">
        <v>0</v>
      </c>
      <c r="G42" s="438">
        <f t="shared" si="0"/>
        <v>52</v>
      </c>
      <c r="H42" s="633"/>
    </row>
    <row r="43" spans="1:8" ht="15.75">
      <c r="A43" s="757" t="s">
        <v>19</v>
      </c>
      <c r="B43" s="750"/>
      <c r="C43" s="333">
        <f>SUM(C9:C42)</f>
        <v>54576</v>
      </c>
      <c r="D43" s="443">
        <f>SUM(D9:D42)</f>
        <v>39438</v>
      </c>
      <c r="E43" s="443">
        <f>SUM(E9:E42)</f>
        <v>8923</v>
      </c>
      <c r="F43" s="438">
        <v>0</v>
      </c>
      <c r="G43" s="443">
        <f t="shared" si="0"/>
        <v>30515</v>
      </c>
      <c r="H43" s="9"/>
    </row>
    <row r="46" spans="1:8" ht="15" customHeight="1">
      <c r="A46" s="304"/>
      <c r="B46" s="304"/>
      <c r="C46" s="304"/>
      <c r="D46" s="304"/>
      <c r="E46" s="304"/>
      <c r="F46" s="758" t="s">
        <v>13</v>
      </c>
      <c r="G46" s="758"/>
      <c r="H46" s="305"/>
    </row>
    <row r="47" spans="1:8" ht="15" customHeight="1">
      <c r="A47" s="304"/>
      <c r="B47" s="304"/>
      <c r="C47" s="304"/>
      <c r="D47" s="304"/>
      <c r="E47" s="304"/>
      <c r="F47" s="758" t="s">
        <v>14</v>
      </c>
      <c r="G47" s="758"/>
      <c r="H47" s="305"/>
    </row>
    <row r="48" spans="1:8" ht="15" customHeight="1">
      <c r="A48" s="304"/>
      <c r="B48" s="304"/>
      <c r="C48" s="304"/>
      <c r="D48" s="304"/>
      <c r="E48" s="304"/>
      <c r="F48" s="850" t="s">
        <v>88</v>
      </c>
      <c r="G48" s="850"/>
      <c r="H48" s="850"/>
    </row>
    <row r="49" spans="1:8" ht="12.75">
      <c r="A49" s="304" t="s">
        <v>12</v>
      </c>
      <c r="C49" s="304"/>
      <c r="D49" s="304"/>
      <c r="E49" s="304"/>
      <c r="F49" s="849" t="s">
        <v>85</v>
      </c>
      <c r="G49" s="849"/>
      <c r="H49" s="304"/>
    </row>
    <row r="50" spans="1:8" ht="12.75">
      <c r="A50" s="304"/>
      <c r="B50" s="304"/>
      <c r="C50" s="304"/>
      <c r="D50" s="304"/>
      <c r="E50" s="304"/>
      <c r="F50" s="304"/>
      <c r="G50" s="304"/>
      <c r="H50" s="304"/>
    </row>
  </sheetData>
  <sheetProtection/>
  <mergeCells count="9">
    <mergeCell ref="F49:G49"/>
    <mergeCell ref="A1:F1"/>
    <mergeCell ref="A2:G2"/>
    <mergeCell ref="A4:G4"/>
    <mergeCell ref="F46:G46"/>
    <mergeCell ref="F47:G47"/>
    <mergeCell ref="F48:H48"/>
    <mergeCell ref="F6:H6"/>
    <mergeCell ref="A43:B43"/>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8" r:id="rId1"/>
</worksheet>
</file>

<file path=xl/worksheets/sheet36.xml><?xml version="1.0" encoding="utf-8"?>
<worksheet xmlns="http://schemas.openxmlformats.org/spreadsheetml/2006/main" xmlns:r="http://schemas.openxmlformats.org/officeDocument/2006/relationships">
  <sheetPr>
    <pageSetUpPr fitToPage="1"/>
  </sheetPr>
  <dimension ref="A1:M51"/>
  <sheetViews>
    <sheetView view="pageBreakPreview" zoomScaleSheetLayoutView="100" zoomScalePageLayoutView="0" workbookViewId="0" topLeftCell="A26">
      <selection activeCell="F48" sqref="F48:G48"/>
    </sheetView>
  </sheetViews>
  <sheetFormatPr defaultColWidth="9.140625" defaultRowHeight="12.75"/>
  <cols>
    <col min="1" max="1" width="8.28125" style="0" customWidth="1"/>
    <col min="2" max="2" width="23.7109375" style="0" customWidth="1"/>
    <col min="3" max="3" width="14.7109375" style="0" customWidth="1"/>
    <col min="4" max="4" width="21.00390625" style="0" customWidth="1"/>
    <col min="5" max="5" width="15.7109375" style="0" customWidth="1"/>
    <col min="6" max="6" width="16.28125" style="0" customWidth="1"/>
    <col min="7" max="7" width="22.00390625" style="0" customWidth="1"/>
    <col min="8" max="8" width="17.421875" style="0" customWidth="1"/>
  </cols>
  <sheetData>
    <row r="1" spans="1:8" ht="18">
      <c r="A1" s="740" t="s">
        <v>0</v>
      </c>
      <c r="B1" s="740"/>
      <c r="C1" s="740"/>
      <c r="D1" s="740"/>
      <c r="E1" s="740"/>
      <c r="F1" s="740"/>
      <c r="H1" s="195" t="s">
        <v>875</v>
      </c>
    </row>
    <row r="2" spans="1:7" ht="21">
      <c r="A2" s="741" t="s">
        <v>704</v>
      </c>
      <c r="B2" s="741"/>
      <c r="C2" s="741"/>
      <c r="D2" s="741"/>
      <c r="E2" s="741"/>
      <c r="F2" s="741"/>
      <c r="G2" s="741"/>
    </row>
    <row r="3" spans="1:2" ht="15">
      <c r="A3" s="197"/>
      <c r="B3" s="197"/>
    </row>
    <row r="4" spans="1:7" ht="18" customHeight="1">
      <c r="A4" s="742" t="s">
        <v>876</v>
      </c>
      <c r="B4" s="742"/>
      <c r="C4" s="742"/>
      <c r="D4" s="742"/>
      <c r="E4" s="742"/>
      <c r="F4" s="742"/>
      <c r="G4" s="742"/>
    </row>
    <row r="5" spans="1:3" ht="12.75">
      <c r="A5" s="36" t="s">
        <v>1137</v>
      </c>
      <c r="B5" s="36"/>
      <c r="C5" s="36"/>
    </row>
    <row r="6" spans="1:8" ht="15">
      <c r="A6" s="198"/>
      <c r="B6" s="198"/>
      <c r="F6" s="754" t="s">
        <v>781</v>
      </c>
      <c r="G6" s="754"/>
      <c r="H6" s="754"/>
    </row>
    <row r="7" spans="1:8" ht="59.25" customHeight="1">
      <c r="A7" s="299" t="s">
        <v>2</v>
      </c>
      <c r="B7" s="299" t="s">
        <v>3</v>
      </c>
      <c r="C7" s="303" t="s">
        <v>877</v>
      </c>
      <c r="D7" s="303" t="s">
        <v>878</v>
      </c>
      <c r="E7" s="303" t="s">
        <v>879</v>
      </c>
      <c r="F7" s="303" t="s">
        <v>880</v>
      </c>
      <c r="G7" s="339" t="s">
        <v>881</v>
      </c>
      <c r="H7" s="288" t="s">
        <v>882</v>
      </c>
    </row>
    <row r="8" spans="1:8" s="195" customFormat="1" ht="15">
      <c r="A8" s="201" t="s">
        <v>260</v>
      </c>
      <c r="B8" s="201" t="s">
        <v>261</v>
      </c>
      <c r="C8" s="201" t="s">
        <v>262</v>
      </c>
      <c r="D8" s="201" t="s">
        <v>263</v>
      </c>
      <c r="E8" s="201" t="s">
        <v>264</v>
      </c>
      <c r="F8" s="201" t="s">
        <v>265</v>
      </c>
      <c r="G8" s="340" t="s">
        <v>266</v>
      </c>
      <c r="H8" s="234">
        <v>8</v>
      </c>
    </row>
    <row r="9" spans="1:8" s="195" customFormat="1" ht="15">
      <c r="A9" s="346">
        <v>1</v>
      </c>
      <c r="B9" s="347" t="s">
        <v>886</v>
      </c>
      <c r="C9" s="537">
        <f>'AT-8_Hon_CCH_Pry'!D14+'AT-8A_Hon_CCH_UPry'!D13</f>
        <v>1784</v>
      </c>
      <c r="D9" s="537">
        <f>C9</f>
        <v>1784</v>
      </c>
      <c r="E9" s="537">
        <v>3</v>
      </c>
      <c r="F9" s="215" t="s">
        <v>927</v>
      </c>
      <c r="G9" s="851" t="s">
        <v>928</v>
      </c>
      <c r="H9" s="854" t="s">
        <v>929</v>
      </c>
    </row>
    <row r="10" spans="1:8" s="195" customFormat="1" ht="15">
      <c r="A10" s="346">
        <v>2</v>
      </c>
      <c r="B10" s="347" t="s">
        <v>887</v>
      </c>
      <c r="C10" s="537">
        <f>'AT-8_Hon_CCH_Pry'!D15+'AT-8A_Hon_CCH_UPry'!D14</f>
        <v>2613</v>
      </c>
      <c r="D10" s="537">
        <f aca="true" t="shared" si="0" ref="D10:D43">C10</f>
        <v>2613</v>
      </c>
      <c r="E10" s="537">
        <v>9</v>
      </c>
      <c r="F10" s="215" t="s">
        <v>927</v>
      </c>
      <c r="G10" s="852"/>
      <c r="H10" s="855"/>
    </row>
    <row r="11" spans="1:8" s="195" customFormat="1" ht="15">
      <c r="A11" s="346">
        <v>3</v>
      </c>
      <c r="B11" s="347" t="s">
        <v>888</v>
      </c>
      <c r="C11" s="537">
        <f>'AT-8_Hon_CCH_Pry'!D16+'AT-8A_Hon_CCH_UPry'!D15</f>
        <v>4524</v>
      </c>
      <c r="D11" s="537">
        <f t="shared" si="0"/>
        <v>4524</v>
      </c>
      <c r="E11" s="537">
        <v>18</v>
      </c>
      <c r="F11" s="215" t="s">
        <v>927</v>
      </c>
      <c r="G11" s="852"/>
      <c r="H11" s="855"/>
    </row>
    <row r="12" spans="1:8" s="195" customFormat="1" ht="15">
      <c r="A12" s="346">
        <v>4</v>
      </c>
      <c r="B12" s="347" t="s">
        <v>889</v>
      </c>
      <c r="C12" s="537">
        <f>'AT-8_Hon_CCH_Pry'!D17+'AT-8A_Hon_CCH_UPry'!D16</f>
        <v>4310</v>
      </c>
      <c r="D12" s="537">
        <f t="shared" si="0"/>
        <v>4310</v>
      </c>
      <c r="E12" s="537">
        <v>18</v>
      </c>
      <c r="F12" s="215" t="s">
        <v>927</v>
      </c>
      <c r="G12" s="852"/>
      <c r="H12" s="855"/>
    </row>
    <row r="13" spans="1:8" s="195" customFormat="1" ht="15">
      <c r="A13" s="346">
        <v>5</v>
      </c>
      <c r="B13" s="347" t="s">
        <v>890</v>
      </c>
      <c r="C13" s="537">
        <f>'AT-8_Hon_CCH_Pry'!D18+'AT-8A_Hon_CCH_UPry'!D17</f>
        <v>4341</v>
      </c>
      <c r="D13" s="537">
        <f t="shared" si="0"/>
        <v>4341</v>
      </c>
      <c r="E13" s="537">
        <v>21</v>
      </c>
      <c r="F13" s="215" t="s">
        <v>927</v>
      </c>
      <c r="G13" s="852"/>
      <c r="H13" s="855"/>
    </row>
    <row r="14" spans="1:8" s="195" customFormat="1" ht="15">
      <c r="A14" s="346">
        <v>6</v>
      </c>
      <c r="B14" s="347" t="s">
        <v>891</v>
      </c>
      <c r="C14" s="537">
        <f>'AT-8_Hon_CCH_Pry'!D19+'AT-8A_Hon_CCH_UPry'!D18</f>
        <v>2095</v>
      </c>
      <c r="D14" s="537">
        <f t="shared" si="0"/>
        <v>2095</v>
      </c>
      <c r="E14" s="537">
        <v>12</v>
      </c>
      <c r="F14" s="215" t="s">
        <v>927</v>
      </c>
      <c r="G14" s="852"/>
      <c r="H14" s="855"/>
    </row>
    <row r="15" spans="1:8" s="195" customFormat="1" ht="15">
      <c r="A15" s="346">
        <v>7</v>
      </c>
      <c r="B15" s="347" t="s">
        <v>892</v>
      </c>
      <c r="C15" s="537">
        <f>'AT-8_Hon_CCH_Pry'!D20+'AT-8A_Hon_CCH_UPry'!D19</f>
        <v>2418</v>
      </c>
      <c r="D15" s="537">
        <f t="shared" si="0"/>
        <v>2418</v>
      </c>
      <c r="E15" s="537">
        <v>12</v>
      </c>
      <c r="F15" s="215" t="s">
        <v>927</v>
      </c>
      <c r="G15" s="852"/>
      <c r="H15" s="855"/>
    </row>
    <row r="16" spans="1:8" s="195" customFormat="1" ht="15">
      <c r="A16" s="346">
        <v>8</v>
      </c>
      <c r="B16" s="347" t="s">
        <v>893</v>
      </c>
      <c r="C16" s="537">
        <f>'AT-8_Hon_CCH_Pry'!D21+'AT-8A_Hon_CCH_UPry'!D20</f>
        <v>3672</v>
      </c>
      <c r="D16" s="537">
        <f t="shared" si="0"/>
        <v>3672</v>
      </c>
      <c r="E16" s="537">
        <v>15</v>
      </c>
      <c r="F16" s="215" t="s">
        <v>927</v>
      </c>
      <c r="G16" s="852"/>
      <c r="H16" s="855"/>
    </row>
    <row r="17" spans="1:8" s="195" customFormat="1" ht="15">
      <c r="A17" s="346">
        <v>9</v>
      </c>
      <c r="B17" s="347" t="s">
        <v>894</v>
      </c>
      <c r="C17" s="537">
        <f>'AT-8_Hon_CCH_Pry'!D22+'AT-8A_Hon_CCH_UPry'!D21</f>
        <v>2776</v>
      </c>
      <c r="D17" s="537">
        <f t="shared" si="0"/>
        <v>2776</v>
      </c>
      <c r="E17" s="537">
        <v>18</v>
      </c>
      <c r="F17" s="215" t="s">
        <v>927</v>
      </c>
      <c r="G17" s="852"/>
      <c r="H17" s="855"/>
    </row>
    <row r="18" spans="1:8" s="195" customFormat="1" ht="15">
      <c r="A18" s="346">
        <v>10</v>
      </c>
      <c r="B18" s="347" t="s">
        <v>895</v>
      </c>
      <c r="C18" s="537">
        <f>'AT-8_Hon_CCH_Pry'!D23+'AT-8A_Hon_CCH_UPry'!D22</f>
        <v>4130</v>
      </c>
      <c r="D18" s="537">
        <f t="shared" si="0"/>
        <v>4130</v>
      </c>
      <c r="E18" s="537">
        <v>18</v>
      </c>
      <c r="F18" s="215" t="s">
        <v>927</v>
      </c>
      <c r="G18" s="852"/>
      <c r="H18" s="855"/>
    </row>
    <row r="19" spans="1:8" s="195" customFormat="1" ht="15">
      <c r="A19" s="346">
        <v>11</v>
      </c>
      <c r="B19" s="347" t="s">
        <v>896</v>
      </c>
      <c r="C19" s="537">
        <f>'AT-8_Hon_CCH_Pry'!D24+'AT-8A_Hon_CCH_UPry'!D23</f>
        <v>2693</v>
      </c>
      <c r="D19" s="537">
        <f t="shared" si="0"/>
        <v>2693</v>
      </c>
      <c r="E19" s="537">
        <v>12</v>
      </c>
      <c r="F19" s="215" t="s">
        <v>927</v>
      </c>
      <c r="G19" s="852"/>
      <c r="H19" s="855"/>
    </row>
    <row r="20" spans="1:8" s="195" customFormat="1" ht="15">
      <c r="A20" s="346">
        <v>12</v>
      </c>
      <c r="B20" s="347" t="s">
        <v>897</v>
      </c>
      <c r="C20" s="537">
        <f>'AT-8_Hon_CCH_Pry'!D25+'AT-8A_Hon_CCH_UPry'!D24</f>
        <v>5206</v>
      </c>
      <c r="D20" s="537">
        <f t="shared" si="0"/>
        <v>5206</v>
      </c>
      <c r="E20" s="537">
        <v>21</v>
      </c>
      <c r="F20" s="215" t="s">
        <v>927</v>
      </c>
      <c r="G20" s="852"/>
      <c r="H20" s="855"/>
    </row>
    <row r="21" spans="1:8" s="195" customFormat="1" ht="15">
      <c r="A21" s="346">
        <v>13</v>
      </c>
      <c r="B21" s="347" t="s">
        <v>898</v>
      </c>
      <c r="C21" s="537">
        <f>'AT-8_Hon_CCH_Pry'!D26+'AT-8A_Hon_CCH_UPry'!D25</f>
        <v>3607</v>
      </c>
      <c r="D21" s="537">
        <f t="shared" si="0"/>
        <v>3607</v>
      </c>
      <c r="E21" s="537">
        <v>21</v>
      </c>
      <c r="F21" s="215" t="s">
        <v>927</v>
      </c>
      <c r="G21" s="852"/>
      <c r="H21" s="855"/>
    </row>
    <row r="22" spans="1:8" s="195" customFormat="1" ht="15">
      <c r="A22" s="346">
        <v>14</v>
      </c>
      <c r="B22" s="347" t="s">
        <v>899</v>
      </c>
      <c r="C22" s="537">
        <f>'AT-8_Hon_CCH_Pry'!D27+'AT-8A_Hon_CCH_UPry'!D26</f>
        <v>1970</v>
      </c>
      <c r="D22" s="537">
        <f t="shared" si="0"/>
        <v>1970</v>
      </c>
      <c r="E22" s="537">
        <v>12</v>
      </c>
      <c r="F22" s="215" t="s">
        <v>927</v>
      </c>
      <c r="G22" s="852"/>
      <c r="H22" s="855"/>
    </row>
    <row r="23" spans="1:8" s="195" customFormat="1" ht="15">
      <c r="A23" s="346">
        <v>15</v>
      </c>
      <c r="B23" s="347" t="s">
        <v>900</v>
      </c>
      <c r="C23" s="537">
        <f>'AT-8_Hon_CCH_Pry'!D28+'AT-8A_Hon_CCH_UPry'!D27</f>
        <v>995</v>
      </c>
      <c r="D23" s="537">
        <f t="shared" si="0"/>
        <v>995</v>
      </c>
      <c r="E23" s="537">
        <v>9</v>
      </c>
      <c r="F23" s="215" t="s">
        <v>927</v>
      </c>
      <c r="G23" s="852"/>
      <c r="H23" s="855"/>
    </row>
    <row r="24" spans="1:8" s="195" customFormat="1" ht="15">
      <c r="A24" s="346">
        <v>16</v>
      </c>
      <c r="B24" s="347" t="s">
        <v>901</v>
      </c>
      <c r="C24" s="537">
        <f>'AT-8_Hon_CCH_Pry'!D29+'AT-8A_Hon_CCH_UPry'!D28</f>
        <v>4357</v>
      </c>
      <c r="D24" s="537">
        <f t="shared" si="0"/>
        <v>4357</v>
      </c>
      <c r="E24" s="537">
        <v>24</v>
      </c>
      <c r="F24" s="215" t="s">
        <v>927</v>
      </c>
      <c r="G24" s="852"/>
      <c r="H24" s="855"/>
    </row>
    <row r="25" spans="1:8" s="195" customFormat="1" ht="15">
      <c r="A25" s="346">
        <v>17</v>
      </c>
      <c r="B25" s="347" t="s">
        <v>902</v>
      </c>
      <c r="C25" s="537">
        <f>'AT-8_Hon_CCH_Pry'!D30+'AT-8A_Hon_CCH_UPry'!D29</f>
        <v>2768</v>
      </c>
      <c r="D25" s="537">
        <f t="shared" si="0"/>
        <v>2768</v>
      </c>
      <c r="E25" s="537">
        <v>21</v>
      </c>
      <c r="F25" s="215" t="s">
        <v>927</v>
      </c>
      <c r="G25" s="852"/>
      <c r="H25" s="855"/>
    </row>
    <row r="26" spans="1:8" s="195" customFormat="1" ht="15">
      <c r="A26" s="348">
        <v>18</v>
      </c>
      <c r="B26" s="349" t="s">
        <v>903</v>
      </c>
      <c r="C26" s="537">
        <f>'AT-8_Hon_CCH_Pry'!D31+'AT-8A_Hon_CCH_UPry'!D30</f>
        <v>3254</v>
      </c>
      <c r="D26" s="537">
        <f t="shared" si="0"/>
        <v>3254</v>
      </c>
      <c r="E26" s="537">
        <v>15</v>
      </c>
      <c r="F26" s="215" t="s">
        <v>927</v>
      </c>
      <c r="G26" s="852"/>
      <c r="H26" s="855"/>
    </row>
    <row r="27" spans="1:8" s="195" customFormat="1" ht="15">
      <c r="A27" s="346">
        <v>19</v>
      </c>
      <c r="B27" s="347" t="s">
        <v>904</v>
      </c>
      <c r="C27" s="537">
        <f>'AT-8_Hon_CCH_Pry'!D32+'AT-8A_Hon_CCH_UPry'!D31</f>
        <v>1975</v>
      </c>
      <c r="D27" s="537">
        <f t="shared" si="0"/>
        <v>1975</v>
      </c>
      <c r="E27" s="537">
        <v>9</v>
      </c>
      <c r="F27" s="215" t="s">
        <v>927</v>
      </c>
      <c r="G27" s="852"/>
      <c r="H27" s="855"/>
    </row>
    <row r="28" spans="1:8" s="195" customFormat="1" ht="15">
      <c r="A28" s="348">
        <v>20</v>
      </c>
      <c r="B28" s="349" t="s">
        <v>905</v>
      </c>
      <c r="C28" s="537">
        <f>'AT-8_Hon_CCH_Pry'!D33+'AT-8A_Hon_CCH_UPry'!D32</f>
        <v>2718</v>
      </c>
      <c r="D28" s="537">
        <f t="shared" si="0"/>
        <v>2718</v>
      </c>
      <c r="E28" s="537">
        <v>15</v>
      </c>
      <c r="F28" s="215" t="s">
        <v>927</v>
      </c>
      <c r="G28" s="852"/>
      <c r="H28" s="855"/>
    </row>
    <row r="29" spans="1:8" s="195" customFormat="1" ht="15">
      <c r="A29" s="346">
        <v>21</v>
      </c>
      <c r="B29" s="347" t="s">
        <v>906</v>
      </c>
      <c r="C29" s="537">
        <f>'AT-8_Hon_CCH_Pry'!D34+'AT-8A_Hon_CCH_UPry'!D33</f>
        <v>1961</v>
      </c>
      <c r="D29" s="537">
        <f t="shared" si="0"/>
        <v>1961</v>
      </c>
      <c r="E29" s="537">
        <v>15</v>
      </c>
      <c r="F29" s="215" t="s">
        <v>927</v>
      </c>
      <c r="G29" s="852"/>
      <c r="H29" s="855"/>
    </row>
    <row r="30" spans="1:8" s="195" customFormat="1" ht="15">
      <c r="A30" s="346">
        <v>22</v>
      </c>
      <c r="B30" s="347" t="s">
        <v>907</v>
      </c>
      <c r="C30" s="537">
        <f>'AT-8_Hon_CCH_Pry'!D35+'AT-8A_Hon_CCH_UPry'!D34</f>
        <v>2395</v>
      </c>
      <c r="D30" s="537">
        <f t="shared" si="0"/>
        <v>2395</v>
      </c>
      <c r="E30" s="537">
        <v>18</v>
      </c>
      <c r="F30" s="215" t="s">
        <v>927</v>
      </c>
      <c r="G30" s="852"/>
      <c r="H30" s="855"/>
    </row>
    <row r="31" spans="1:8" s="195" customFormat="1" ht="15">
      <c r="A31" s="346">
        <v>23</v>
      </c>
      <c r="B31" s="347" t="s">
        <v>908</v>
      </c>
      <c r="C31" s="537">
        <f>'AT-8_Hon_CCH_Pry'!D36+'AT-8A_Hon_CCH_UPry'!D35</f>
        <v>3902</v>
      </c>
      <c r="D31" s="537">
        <f t="shared" si="0"/>
        <v>3902</v>
      </c>
      <c r="E31" s="537">
        <v>21</v>
      </c>
      <c r="F31" s="215" t="s">
        <v>927</v>
      </c>
      <c r="G31" s="852"/>
      <c r="H31" s="855"/>
    </row>
    <row r="32" spans="1:8" s="195" customFormat="1" ht="15">
      <c r="A32" s="346">
        <v>24</v>
      </c>
      <c r="B32" s="347" t="s">
        <v>909</v>
      </c>
      <c r="C32" s="537">
        <f>'AT-8_Hon_CCH_Pry'!D37+'AT-8A_Hon_CCH_UPry'!D36</f>
        <v>2387</v>
      </c>
      <c r="D32" s="537">
        <f t="shared" si="0"/>
        <v>2387</v>
      </c>
      <c r="E32" s="537">
        <v>15</v>
      </c>
      <c r="F32" s="215" t="s">
        <v>927</v>
      </c>
      <c r="G32" s="852"/>
      <c r="H32" s="855"/>
    </row>
    <row r="33" spans="1:8" s="195" customFormat="1" ht="15">
      <c r="A33" s="346">
        <v>25</v>
      </c>
      <c r="B33" s="347" t="s">
        <v>910</v>
      </c>
      <c r="C33" s="537">
        <f>'AT-8_Hon_CCH_Pry'!D38+'AT-8A_Hon_CCH_UPry'!D37</f>
        <v>4157</v>
      </c>
      <c r="D33" s="537">
        <f t="shared" si="0"/>
        <v>4157</v>
      </c>
      <c r="E33" s="537">
        <v>15</v>
      </c>
      <c r="F33" s="215" t="s">
        <v>927</v>
      </c>
      <c r="G33" s="852"/>
      <c r="H33" s="855"/>
    </row>
    <row r="34" spans="1:8" s="195" customFormat="1" ht="15">
      <c r="A34" s="346">
        <v>26</v>
      </c>
      <c r="B34" s="347" t="s">
        <v>911</v>
      </c>
      <c r="C34" s="537">
        <f>'AT-8_Hon_CCH_Pry'!D39+'AT-8A_Hon_CCH_UPry'!D38</f>
        <v>5619</v>
      </c>
      <c r="D34" s="537">
        <f t="shared" si="0"/>
        <v>5619</v>
      </c>
      <c r="E34" s="537">
        <v>15</v>
      </c>
      <c r="F34" s="215" t="s">
        <v>927</v>
      </c>
      <c r="G34" s="852"/>
      <c r="H34" s="855"/>
    </row>
    <row r="35" spans="1:8" s="195" customFormat="1" ht="15">
      <c r="A35" s="346">
        <v>27</v>
      </c>
      <c r="B35" s="347" t="s">
        <v>912</v>
      </c>
      <c r="C35" s="537">
        <f>'AT-8_Hon_CCH_Pry'!D40+'AT-8A_Hon_CCH_UPry'!D39</f>
        <v>4676</v>
      </c>
      <c r="D35" s="537">
        <f t="shared" si="0"/>
        <v>4676</v>
      </c>
      <c r="E35" s="537">
        <v>18</v>
      </c>
      <c r="F35" s="215" t="s">
        <v>927</v>
      </c>
      <c r="G35" s="852"/>
      <c r="H35" s="855"/>
    </row>
    <row r="36" spans="1:8" s="195" customFormat="1" ht="15">
      <c r="A36" s="346">
        <v>28</v>
      </c>
      <c r="B36" s="347" t="s">
        <v>913</v>
      </c>
      <c r="C36" s="537">
        <f>'AT-8_Hon_CCH_Pry'!D41+'AT-8A_Hon_CCH_UPry'!D40</f>
        <v>5952</v>
      </c>
      <c r="D36" s="537">
        <f t="shared" si="0"/>
        <v>5952</v>
      </c>
      <c r="E36" s="537">
        <v>15</v>
      </c>
      <c r="F36" s="215" t="s">
        <v>927</v>
      </c>
      <c r="G36" s="852"/>
      <c r="H36" s="855"/>
    </row>
    <row r="37" spans="1:8" s="195" customFormat="1" ht="15">
      <c r="A37" s="346">
        <v>29</v>
      </c>
      <c r="B37" s="347" t="s">
        <v>914</v>
      </c>
      <c r="C37" s="537">
        <f>'AT-8_Hon_CCH_Pry'!D42+'AT-8A_Hon_CCH_UPry'!D41</f>
        <v>4294</v>
      </c>
      <c r="D37" s="537">
        <f t="shared" si="0"/>
        <v>4294</v>
      </c>
      <c r="E37" s="537">
        <v>15</v>
      </c>
      <c r="F37" s="215" t="s">
        <v>927</v>
      </c>
      <c r="G37" s="852"/>
      <c r="H37" s="855"/>
    </row>
    <row r="38" spans="1:8" s="195" customFormat="1" ht="15">
      <c r="A38" s="346">
        <v>30</v>
      </c>
      <c r="B38" s="347" t="s">
        <v>915</v>
      </c>
      <c r="C38" s="537">
        <f>'AT-8_Hon_CCH_Pry'!D43+'AT-8A_Hon_CCH_UPry'!D42</f>
        <v>4441</v>
      </c>
      <c r="D38" s="537">
        <f t="shared" si="0"/>
        <v>4441</v>
      </c>
      <c r="E38" s="537">
        <v>21</v>
      </c>
      <c r="F38" s="215" t="s">
        <v>927</v>
      </c>
      <c r="G38" s="852"/>
      <c r="H38" s="855"/>
    </row>
    <row r="39" spans="1:8" s="195" customFormat="1" ht="15">
      <c r="A39" s="346">
        <v>31</v>
      </c>
      <c r="B39" s="347" t="s">
        <v>916</v>
      </c>
      <c r="C39" s="537">
        <f>'AT-8_Hon_CCH_Pry'!D44+'AT-8A_Hon_CCH_UPry'!D43</f>
        <v>5161</v>
      </c>
      <c r="D39" s="537">
        <f t="shared" si="0"/>
        <v>5161</v>
      </c>
      <c r="E39" s="537">
        <v>21</v>
      </c>
      <c r="F39" s="215" t="s">
        <v>927</v>
      </c>
      <c r="G39" s="852"/>
      <c r="H39" s="855"/>
    </row>
    <row r="40" spans="1:8" s="195" customFormat="1" ht="15">
      <c r="A40" s="346">
        <v>32</v>
      </c>
      <c r="B40" s="347" t="s">
        <v>917</v>
      </c>
      <c r="C40" s="537">
        <f>'AT-8_Hon_CCH_Pry'!D45+'AT-8A_Hon_CCH_UPry'!D44</f>
        <v>3220</v>
      </c>
      <c r="D40" s="537">
        <f t="shared" si="0"/>
        <v>3220</v>
      </c>
      <c r="E40" s="537">
        <v>12</v>
      </c>
      <c r="F40" s="215" t="s">
        <v>927</v>
      </c>
      <c r="G40" s="852"/>
      <c r="H40" s="855"/>
    </row>
    <row r="41" spans="1:8" s="195" customFormat="1" ht="15">
      <c r="A41" s="346">
        <v>33</v>
      </c>
      <c r="B41" s="347" t="s">
        <v>918</v>
      </c>
      <c r="C41" s="537">
        <f>'AT-8_Hon_CCH_Pry'!D46+'AT-8A_Hon_CCH_UPry'!D45</f>
        <v>4824</v>
      </c>
      <c r="D41" s="537">
        <f t="shared" si="0"/>
        <v>4824</v>
      </c>
      <c r="E41" s="537">
        <v>15</v>
      </c>
      <c r="F41" s="215" t="s">
        <v>927</v>
      </c>
      <c r="G41" s="852"/>
      <c r="H41" s="855"/>
    </row>
    <row r="42" spans="1:8" s="195" customFormat="1" ht="15">
      <c r="A42" s="346">
        <v>34</v>
      </c>
      <c r="B42" s="347" t="s">
        <v>919</v>
      </c>
      <c r="C42" s="537">
        <f>'AT-8_Hon_CCH_Pry'!D47+'AT-8A_Hon_CCH_UPry'!D46</f>
        <v>2732</v>
      </c>
      <c r="D42" s="537">
        <f t="shared" si="0"/>
        <v>2732</v>
      </c>
      <c r="E42" s="537">
        <v>9</v>
      </c>
      <c r="F42" s="215" t="s">
        <v>927</v>
      </c>
      <c r="G42" s="852"/>
      <c r="H42" s="855"/>
    </row>
    <row r="43" spans="1:8" s="195" customFormat="1" ht="15">
      <c r="A43" s="757" t="s">
        <v>19</v>
      </c>
      <c r="B43" s="750"/>
      <c r="C43" s="537">
        <f>'AT-8_Hon_CCH_Pry'!D48+'AT-8A_Hon_CCH_UPry'!D47</f>
        <v>117927</v>
      </c>
      <c r="D43" s="537">
        <f t="shared" si="0"/>
        <v>117927</v>
      </c>
      <c r="E43" s="537">
        <f>SUM(E9:E42)</f>
        <v>528</v>
      </c>
      <c r="F43" s="215" t="s">
        <v>927</v>
      </c>
      <c r="G43" s="853"/>
      <c r="H43" s="856"/>
    </row>
    <row r="44" ht="12.75">
      <c r="A44" s="203"/>
    </row>
    <row r="45" spans="3:5" ht="12.75">
      <c r="C45">
        <v>43304</v>
      </c>
      <c r="D45">
        <v>74826</v>
      </c>
      <c r="E45">
        <f>SUM(C45:D45)</f>
        <v>118130</v>
      </c>
    </row>
    <row r="47" spans="1:9" ht="15" customHeight="1">
      <c r="A47" s="304"/>
      <c r="B47" s="304"/>
      <c r="C47" s="304"/>
      <c r="D47" s="304"/>
      <c r="E47" s="304"/>
      <c r="F47" s="758" t="s">
        <v>13</v>
      </c>
      <c r="G47" s="758"/>
      <c r="H47" s="305"/>
      <c r="I47" s="305"/>
    </row>
    <row r="48" spans="1:9" ht="15" customHeight="1">
      <c r="A48" s="304"/>
      <c r="B48" s="304"/>
      <c r="C48" s="304"/>
      <c r="D48" s="304"/>
      <c r="E48" s="304"/>
      <c r="F48" s="758" t="s">
        <v>14</v>
      </c>
      <c r="G48" s="758"/>
      <c r="H48" s="305"/>
      <c r="I48" s="305"/>
    </row>
    <row r="49" spans="1:9" ht="15" customHeight="1">
      <c r="A49" s="304"/>
      <c r="B49" s="304"/>
      <c r="C49" s="304"/>
      <c r="D49" s="304"/>
      <c r="E49" s="304"/>
      <c r="F49" s="850" t="s">
        <v>88</v>
      </c>
      <c r="G49" s="850"/>
      <c r="H49" s="850"/>
      <c r="I49" s="850"/>
    </row>
    <row r="50" spans="1:9" ht="12.75">
      <c r="A50" s="304" t="s">
        <v>12</v>
      </c>
      <c r="C50" s="304"/>
      <c r="D50" s="304"/>
      <c r="E50" s="304"/>
      <c r="F50" s="849" t="s">
        <v>85</v>
      </c>
      <c r="G50" s="849"/>
      <c r="H50" s="304"/>
      <c r="I50" s="304"/>
    </row>
    <row r="51" spans="1:13" ht="12.75">
      <c r="A51" s="304"/>
      <c r="B51" s="304"/>
      <c r="C51" s="304"/>
      <c r="D51" s="304"/>
      <c r="E51" s="304"/>
      <c r="F51" s="304"/>
      <c r="G51" s="304"/>
      <c r="H51" s="304"/>
      <c r="I51" s="304"/>
      <c r="J51" s="304"/>
      <c r="K51" s="304"/>
      <c r="L51" s="304"/>
      <c r="M51" s="304"/>
    </row>
  </sheetData>
  <sheetProtection/>
  <mergeCells count="11">
    <mergeCell ref="A1:F1"/>
    <mergeCell ref="A2:G2"/>
    <mergeCell ref="A4:G4"/>
    <mergeCell ref="F6:H6"/>
    <mergeCell ref="F47:G47"/>
    <mergeCell ref="F48:G48"/>
    <mergeCell ref="A43:B43"/>
    <mergeCell ref="G9:G43"/>
    <mergeCell ref="H9:H43"/>
    <mergeCell ref="F49:I49"/>
    <mergeCell ref="F50:G5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7" r:id="rId1"/>
</worksheet>
</file>

<file path=xl/worksheets/sheet37.xml><?xml version="1.0" encoding="utf-8"?>
<worksheet xmlns="http://schemas.openxmlformats.org/spreadsheetml/2006/main" xmlns:r="http://schemas.openxmlformats.org/officeDocument/2006/relationships">
  <sheetPr>
    <pageSetUpPr fitToPage="1"/>
  </sheetPr>
  <dimension ref="A1:R33"/>
  <sheetViews>
    <sheetView tabSelected="1" zoomScaleSheetLayoutView="80" zoomScalePageLayoutView="0" workbookViewId="0" topLeftCell="A14">
      <selection activeCell="A27" sqref="A27"/>
    </sheetView>
  </sheetViews>
  <sheetFormatPr defaultColWidth="9.140625" defaultRowHeight="12.75"/>
  <cols>
    <col min="1" max="1" width="10.28125" style="0" customWidth="1"/>
    <col min="2" max="2" width="12.00390625" style="0" customWidth="1"/>
    <col min="3" max="3" width="16.28125" style="0" customWidth="1"/>
    <col min="4" max="4" width="15.8515625" style="0" customWidth="1"/>
    <col min="5" max="5" width="11.57421875" style="0" customWidth="1"/>
    <col min="6" max="6" width="15.00390625" style="0" customWidth="1"/>
    <col min="7" max="7" width="9.7109375" style="0" customWidth="1"/>
    <col min="8" max="8" width="15.140625" style="0" customWidth="1"/>
    <col min="9" max="9" width="16.57421875" style="0" customWidth="1"/>
    <col min="10" max="10" width="18.28125" style="0" customWidth="1"/>
    <col min="11" max="11" width="14.140625" style="0" customWidth="1"/>
  </cols>
  <sheetData>
    <row r="1" spans="4:10" ht="15">
      <c r="D1" s="668"/>
      <c r="E1" s="668"/>
      <c r="H1" s="621"/>
      <c r="I1" s="748" t="s">
        <v>69</v>
      </c>
      <c r="J1" s="748"/>
    </row>
    <row r="2" spans="1:10" ht="15">
      <c r="A2" s="749" t="s">
        <v>0</v>
      </c>
      <c r="B2" s="749"/>
      <c r="C2" s="749"/>
      <c r="D2" s="749"/>
      <c r="E2" s="749"/>
      <c r="F2" s="749"/>
      <c r="G2" s="749"/>
      <c r="H2" s="749"/>
      <c r="I2" s="749"/>
      <c r="J2" s="749"/>
    </row>
    <row r="3" spans="1:10" ht="20.25">
      <c r="A3" s="665" t="s">
        <v>1155</v>
      </c>
      <c r="B3" s="665"/>
      <c r="C3" s="665"/>
      <c r="D3" s="665"/>
      <c r="E3" s="665"/>
      <c r="F3" s="665"/>
      <c r="G3" s="665"/>
      <c r="H3" s="665"/>
      <c r="I3" s="665"/>
      <c r="J3" s="665"/>
    </row>
    <row r="4" ht="10.5" customHeight="1"/>
    <row r="5" spans="1:11" s="16" customFormat="1" ht="24.75" customHeight="1">
      <c r="A5" s="857" t="s">
        <v>436</v>
      </c>
      <c r="B5" s="857"/>
      <c r="C5" s="857"/>
      <c r="D5" s="857"/>
      <c r="E5" s="857"/>
      <c r="F5" s="857"/>
      <c r="G5" s="857"/>
      <c r="H5" s="857"/>
      <c r="I5" s="857"/>
      <c r="J5" s="857"/>
      <c r="K5" s="857"/>
    </row>
    <row r="6" spans="1:10" s="16" customFormat="1" ht="15.75" customHeight="1">
      <c r="A6" s="46"/>
      <c r="B6" s="46"/>
      <c r="C6" s="46"/>
      <c r="D6" s="46"/>
      <c r="E6" s="46"/>
      <c r="F6" s="46"/>
      <c r="G6" s="46"/>
      <c r="H6" s="46"/>
      <c r="I6" s="46"/>
      <c r="J6" s="46"/>
    </row>
    <row r="7" spans="1:11" s="16" customFormat="1" ht="12.75">
      <c r="A7" s="667" t="s">
        <v>1137</v>
      </c>
      <c r="B7" s="667"/>
      <c r="E7" s="808"/>
      <c r="F7" s="808"/>
      <c r="G7" s="808"/>
      <c r="H7" s="808"/>
      <c r="I7" s="808" t="s">
        <v>1156</v>
      </c>
      <c r="J7" s="808"/>
      <c r="K7" s="808"/>
    </row>
    <row r="8" spans="3:10" s="14" customFormat="1" ht="15.75" customHeight="1" hidden="1">
      <c r="C8" s="749" t="s">
        <v>16</v>
      </c>
      <c r="D8" s="749"/>
      <c r="E8" s="749"/>
      <c r="F8" s="749"/>
      <c r="G8" s="749"/>
      <c r="H8" s="749"/>
      <c r="I8" s="749"/>
      <c r="J8" s="749"/>
    </row>
    <row r="9" spans="1:18" ht="44.25" customHeight="1">
      <c r="A9" s="858" t="s">
        <v>26</v>
      </c>
      <c r="B9" s="858" t="s">
        <v>59</v>
      </c>
      <c r="C9" s="751" t="s">
        <v>462</v>
      </c>
      <c r="D9" s="753"/>
      <c r="E9" s="751" t="s">
        <v>40</v>
      </c>
      <c r="F9" s="753"/>
      <c r="G9" s="751" t="s">
        <v>41</v>
      </c>
      <c r="H9" s="753"/>
      <c r="I9" s="860" t="s">
        <v>108</v>
      </c>
      <c r="J9" s="860"/>
      <c r="K9" s="858" t="s">
        <v>514</v>
      </c>
      <c r="R9" s="9"/>
    </row>
    <row r="10" spans="1:11" s="15" customFormat="1" ht="42" customHeight="1">
      <c r="A10" s="859"/>
      <c r="B10" s="859"/>
      <c r="C10" s="545" t="s">
        <v>42</v>
      </c>
      <c r="D10" s="545" t="s">
        <v>107</v>
      </c>
      <c r="E10" s="545" t="s">
        <v>42</v>
      </c>
      <c r="F10" s="545" t="s">
        <v>107</v>
      </c>
      <c r="G10" s="545" t="s">
        <v>42</v>
      </c>
      <c r="H10" s="545" t="s">
        <v>107</v>
      </c>
      <c r="I10" s="545" t="s">
        <v>137</v>
      </c>
      <c r="J10" s="545" t="s">
        <v>138</v>
      </c>
      <c r="K10" s="859"/>
    </row>
    <row r="11" spans="1:13" ht="12.75">
      <c r="A11" s="145">
        <v>1</v>
      </c>
      <c r="B11" s="145">
        <v>2</v>
      </c>
      <c r="C11" s="145">
        <v>3</v>
      </c>
      <c r="D11" s="145">
        <v>4</v>
      </c>
      <c r="E11" s="145">
        <v>5</v>
      </c>
      <c r="F11" s="145">
        <v>6</v>
      </c>
      <c r="G11" s="145">
        <v>7</v>
      </c>
      <c r="H11" s="145">
        <v>8</v>
      </c>
      <c r="I11" s="145">
        <v>9</v>
      </c>
      <c r="J11" s="145">
        <v>10</v>
      </c>
      <c r="K11" s="3">
        <v>11</v>
      </c>
      <c r="M11" s="396"/>
    </row>
    <row r="12" spans="1:14" ht="15.75" customHeight="1">
      <c r="A12" s="8">
        <v>1</v>
      </c>
      <c r="B12" s="19" t="s">
        <v>374</v>
      </c>
      <c r="C12" s="9">
        <v>8313</v>
      </c>
      <c r="D12" s="378">
        <v>4987.8</v>
      </c>
      <c r="E12" s="9">
        <v>8313</v>
      </c>
      <c r="F12" s="378">
        <v>4987.8</v>
      </c>
      <c r="G12" s="9">
        <v>0</v>
      </c>
      <c r="H12" s="366">
        <v>0</v>
      </c>
      <c r="I12" s="9">
        <v>0</v>
      </c>
      <c r="J12" s="378">
        <v>0</v>
      </c>
      <c r="K12" s="9"/>
      <c r="N12" s="396"/>
    </row>
    <row r="13" spans="1:11" ht="15.75" customHeight="1">
      <c r="A13" s="8">
        <v>2</v>
      </c>
      <c r="B13" s="19" t="s">
        <v>375</v>
      </c>
      <c r="C13" s="9">
        <v>18241</v>
      </c>
      <c r="D13" s="378">
        <v>10944.6</v>
      </c>
      <c r="E13" s="9">
        <v>18241</v>
      </c>
      <c r="F13" s="378">
        <v>10944.6</v>
      </c>
      <c r="G13" s="9">
        <v>0</v>
      </c>
      <c r="H13" s="378">
        <v>0</v>
      </c>
      <c r="I13" s="9">
        <f aca="true" t="shared" si="0" ref="I13:J16">C13-E13-G13</f>
        <v>0</v>
      </c>
      <c r="J13" s="378">
        <f t="shared" si="0"/>
        <v>0</v>
      </c>
      <c r="K13" s="9"/>
    </row>
    <row r="14" spans="1:11" ht="15.75" customHeight="1">
      <c r="A14" s="8">
        <v>3</v>
      </c>
      <c r="B14" s="19" t="s">
        <v>376</v>
      </c>
      <c r="C14" s="9">
        <v>0</v>
      </c>
      <c r="D14" s="378">
        <v>0</v>
      </c>
      <c r="E14" s="9">
        <v>0</v>
      </c>
      <c r="F14" s="378">
        <v>0</v>
      </c>
      <c r="G14" s="9">
        <v>0</v>
      </c>
      <c r="H14" s="378">
        <v>0</v>
      </c>
      <c r="I14" s="9">
        <f t="shared" si="0"/>
        <v>0</v>
      </c>
      <c r="J14" s="378">
        <f t="shared" si="0"/>
        <v>0</v>
      </c>
      <c r="K14" s="9"/>
    </row>
    <row r="15" spans="1:11" ht="15.75" customHeight="1">
      <c r="A15" s="8">
        <v>4</v>
      </c>
      <c r="B15" s="19" t="s">
        <v>377</v>
      </c>
      <c r="C15" s="9">
        <v>0</v>
      </c>
      <c r="D15" s="378">
        <v>0</v>
      </c>
      <c r="E15" s="9">
        <v>0</v>
      </c>
      <c r="F15" s="9">
        <v>0</v>
      </c>
      <c r="G15" s="9">
        <v>0</v>
      </c>
      <c r="H15" s="9">
        <v>0</v>
      </c>
      <c r="I15" s="9">
        <f t="shared" si="0"/>
        <v>0</v>
      </c>
      <c r="J15" s="378">
        <f t="shared" si="0"/>
        <v>0</v>
      </c>
      <c r="K15" s="9"/>
    </row>
    <row r="16" spans="1:11" ht="15.75" customHeight="1">
      <c r="A16" s="8">
        <v>5</v>
      </c>
      <c r="B16" s="19" t="s">
        <v>378</v>
      </c>
      <c r="C16" s="9">
        <v>0</v>
      </c>
      <c r="D16" s="378">
        <v>0</v>
      </c>
      <c r="E16" s="9">
        <v>0</v>
      </c>
      <c r="F16" s="9">
        <v>0</v>
      </c>
      <c r="G16" s="9">
        <v>0</v>
      </c>
      <c r="H16" s="9">
        <v>0</v>
      </c>
      <c r="I16" s="9">
        <f t="shared" si="0"/>
        <v>0</v>
      </c>
      <c r="J16" s="378">
        <f t="shared" si="0"/>
        <v>0</v>
      </c>
      <c r="K16" s="9"/>
    </row>
    <row r="17" spans="1:11" ht="15.75" customHeight="1">
      <c r="A17" s="8">
        <v>6</v>
      </c>
      <c r="B17" s="19" t="s">
        <v>379</v>
      </c>
      <c r="C17" s="9">
        <v>8724</v>
      </c>
      <c r="D17" s="378">
        <v>25245.62</v>
      </c>
      <c r="E17" s="514">
        <v>8704</v>
      </c>
      <c r="F17" s="514">
        <v>33558.89</v>
      </c>
      <c r="G17" s="514">
        <v>20</v>
      </c>
      <c r="H17" s="514">
        <v>77.02</v>
      </c>
      <c r="I17" s="514">
        <v>0</v>
      </c>
      <c r="J17" s="515">
        <v>0</v>
      </c>
      <c r="K17" s="9"/>
    </row>
    <row r="18" spans="1:11" ht="15.75" customHeight="1">
      <c r="A18" s="8">
        <v>7</v>
      </c>
      <c r="B18" s="19" t="s">
        <v>380</v>
      </c>
      <c r="C18" s="9">
        <v>0</v>
      </c>
      <c r="D18" s="378">
        <v>0</v>
      </c>
      <c r="E18" s="9">
        <v>0</v>
      </c>
      <c r="F18" s="378">
        <v>0</v>
      </c>
      <c r="G18" s="9">
        <v>0</v>
      </c>
      <c r="H18" s="378">
        <v>0</v>
      </c>
      <c r="I18" s="9">
        <v>0</v>
      </c>
      <c r="J18" s="378">
        <v>0</v>
      </c>
      <c r="K18" s="9"/>
    </row>
    <row r="19" spans="1:11" ht="15.75" customHeight="1">
      <c r="A19" s="8">
        <v>8</v>
      </c>
      <c r="B19" s="19" t="s">
        <v>253</v>
      </c>
      <c r="C19" s="9">
        <v>3906</v>
      </c>
      <c r="D19" s="378">
        <v>11975.59</v>
      </c>
      <c r="E19" s="9">
        <v>3765</v>
      </c>
      <c r="F19" s="378">
        <v>15344.07</v>
      </c>
      <c r="G19" s="9">
        <v>42</v>
      </c>
      <c r="H19" s="378">
        <v>182.72</v>
      </c>
      <c r="I19" s="9">
        <v>99</v>
      </c>
      <c r="J19" s="634">
        <v>357.17</v>
      </c>
      <c r="K19" s="9"/>
    </row>
    <row r="20" spans="1:11" ht="15.75" customHeight="1">
      <c r="A20" s="8">
        <v>9</v>
      </c>
      <c r="B20" s="19" t="s">
        <v>355</v>
      </c>
      <c r="C20" s="9">
        <v>0</v>
      </c>
      <c r="D20" s="378">
        <v>0</v>
      </c>
      <c r="E20" s="9">
        <v>0</v>
      </c>
      <c r="F20" s="9">
        <v>0</v>
      </c>
      <c r="G20" s="9">
        <v>0</v>
      </c>
      <c r="H20" s="9">
        <v>0</v>
      </c>
      <c r="I20" s="9">
        <f aca="true" t="shared" si="1" ref="I20:J22">C20-E20-G20</f>
        <v>0</v>
      </c>
      <c r="J20" s="378">
        <f t="shared" si="1"/>
        <v>0</v>
      </c>
      <c r="K20" s="9"/>
    </row>
    <row r="21" spans="1:11" ht="15.75" customHeight="1">
      <c r="A21" s="8">
        <v>10</v>
      </c>
      <c r="B21" s="19" t="s">
        <v>513</v>
      </c>
      <c r="C21" s="9">
        <v>0</v>
      </c>
      <c r="D21" s="378">
        <v>0</v>
      </c>
      <c r="E21" s="9">
        <v>0</v>
      </c>
      <c r="F21" s="9">
        <v>0</v>
      </c>
      <c r="G21" s="9">
        <v>0</v>
      </c>
      <c r="H21" s="9">
        <v>0</v>
      </c>
      <c r="I21" s="9">
        <f t="shared" si="1"/>
        <v>0</v>
      </c>
      <c r="J21" s="378">
        <f t="shared" si="1"/>
        <v>0</v>
      </c>
      <c r="K21" s="9"/>
    </row>
    <row r="22" spans="1:11" ht="15.75" customHeight="1">
      <c r="A22" s="8">
        <v>11</v>
      </c>
      <c r="B22" s="19" t="s">
        <v>474</v>
      </c>
      <c r="C22" s="9">
        <v>0</v>
      </c>
      <c r="D22" s="378">
        <v>0</v>
      </c>
      <c r="E22" s="9">
        <v>0</v>
      </c>
      <c r="F22" s="9">
        <v>0</v>
      </c>
      <c r="G22" s="9">
        <v>0</v>
      </c>
      <c r="H22" s="9">
        <v>0</v>
      </c>
      <c r="I22" s="9">
        <f t="shared" si="1"/>
        <v>0</v>
      </c>
      <c r="J22" s="378">
        <f t="shared" si="1"/>
        <v>0</v>
      </c>
      <c r="K22" s="9"/>
    </row>
    <row r="23" spans="1:11" ht="15.75" customHeight="1">
      <c r="A23" s="8">
        <v>12</v>
      </c>
      <c r="B23" s="19" t="s">
        <v>512</v>
      </c>
      <c r="C23" s="9">
        <v>1293</v>
      </c>
      <c r="D23" s="378">
        <v>775.8</v>
      </c>
      <c r="E23" s="552">
        <v>214</v>
      </c>
      <c r="F23" s="553">
        <v>775.8</v>
      </c>
      <c r="G23" s="552">
        <v>34</v>
      </c>
      <c r="H23" s="553">
        <v>149.94</v>
      </c>
      <c r="I23" s="552">
        <v>1045</v>
      </c>
      <c r="J23" s="554">
        <v>0</v>
      </c>
      <c r="K23" s="9"/>
    </row>
    <row r="24" spans="1:11" ht="15.75" customHeight="1">
      <c r="A24" s="3" t="s">
        <v>19</v>
      </c>
      <c r="B24" s="9"/>
      <c r="C24" s="30">
        <f aca="true" t="shared" si="2" ref="C24:K24">SUM(C12:C23)</f>
        <v>40477</v>
      </c>
      <c r="D24" s="516">
        <f t="shared" si="2"/>
        <v>53929.41</v>
      </c>
      <c r="E24" s="30">
        <f t="shared" si="2"/>
        <v>39237</v>
      </c>
      <c r="F24" s="516">
        <f t="shared" si="2"/>
        <v>65611.16</v>
      </c>
      <c r="G24" s="30">
        <f t="shared" si="2"/>
        <v>96</v>
      </c>
      <c r="H24" s="516">
        <f>SUM(H17:H23)</f>
        <v>409.68</v>
      </c>
      <c r="I24" s="30">
        <f>SUM(I12:I23)</f>
        <v>1144</v>
      </c>
      <c r="J24" s="516">
        <f t="shared" si="2"/>
        <v>357.17</v>
      </c>
      <c r="K24" s="30">
        <f t="shared" si="2"/>
        <v>0</v>
      </c>
    </row>
    <row r="25" spans="1:11" s="546" customFormat="1" ht="146.25" customHeight="1">
      <c r="A25" s="861" t="s">
        <v>1087</v>
      </c>
      <c r="B25" s="861"/>
      <c r="C25" s="861"/>
      <c r="D25" s="861"/>
      <c r="E25" s="861"/>
      <c r="F25" s="861"/>
      <c r="G25" s="861"/>
      <c r="H25" s="861"/>
      <c r="I25" s="861"/>
      <c r="J25" s="861"/>
      <c r="K25" s="861"/>
    </row>
    <row r="26" spans="1:10" ht="12.75">
      <c r="A26" s="546"/>
      <c r="I26" s="396"/>
      <c r="J26" s="396"/>
    </row>
    <row r="27" spans="1:11" ht="13.5" customHeight="1">
      <c r="A27" s="546"/>
      <c r="H27" s="396"/>
      <c r="K27" s="396"/>
    </row>
    <row r="28" spans="2:16" s="16" customFormat="1" ht="12.75" customHeight="1">
      <c r="B28" s="86"/>
      <c r="C28" s="86"/>
      <c r="D28" s="86"/>
      <c r="E28" s="86"/>
      <c r="F28" s="86"/>
      <c r="G28" s="86"/>
      <c r="H28" s="86"/>
      <c r="I28" s="695" t="s">
        <v>13</v>
      </c>
      <c r="J28" s="695"/>
      <c r="K28" s="86"/>
      <c r="L28" s="86"/>
      <c r="M28" s="86"/>
      <c r="N28" s="86"/>
      <c r="O28" s="86"/>
      <c r="P28" s="86"/>
    </row>
    <row r="29" spans="1:16" s="16" customFormat="1" ht="12.75" customHeight="1">
      <c r="A29" s="696" t="s">
        <v>14</v>
      </c>
      <c r="B29" s="696"/>
      <c r="C29" s="696"/>
      <c r="D29" s="696"/>
      <c r="E29" s="696"/>
      <c r="F29" s="696"/>
      <c r="G29" s="696"/>
      <c r="H29" s="696"/>
      <c r="I29" s="696"/>
      <c r="J29" s="696"/>
      <c r="K29" s="86"/>
      <c r="L29" s="86"/>
      <c r="M29" s="86"/>
      <c r="N29" s="86"/>
      <c r="O29" s="86"/>
      <c r="P29" s="86"/>
    </row>
    <row r="30" spans="1:16" s="16" customFormat="1" ht="12.75">
      <c r="A30" s="696" t="s">
        <v>20</v>
      </c>
      <c r="B30" s="696"/>
      <c r="C30" s="696"/>
      <c r="D30" s="696"/>
      <c r="E30" s="696"/>
      <c r="F30" s="696"/>
      <c r="G30" s="696"/>
      <c r="H30" s="696"/>
      <c r="I30" s="696"/>
      <c r="J30" s="696"/>
      <c r="K30" s="86"/>
      <c r="L30" s="86"/>
      <c r="M30" s="86"/>
      <c r="N30" s="86"/>
      <c r="O30" s="86"/>
      <c r="P30" s="86"/>
    </row>
    <row r="31" spans="1:9" s="16" customFormat="1" ht="12.75">
      <c r="A31" s="15" t="s">
        <v>1078</v>
      </c>
      <c r="B31" s="15"/>
      <c r="C31" s="15"/>
      <c r="D31" s="15"/>
      <c r="E31" s="15"/>
      <c r="F31" s="15"/>
      <c r="H31" s="668" t="s">
        <v>24</v>
      </c>
      <c r="I31" s="668"/>
    </row>
    <row r="32" s="16" customFormat="1" ht="12.75">
      <c r="A32" s="15"/>
    </row>
    <row r="33" spans="1:10" ht="12.75">
      <c r="A33" s="746"/>
      <c r="B33" s="746"/>
      <c r="C33" s="746"/>
      <c r="D33" s="746"/>
      <c r="E33" s="746"/>
      <c r="F33" s="746"/>
      <c r="G33" s="746"/>
      <c r="H33" s="746"/>
      <c r="I33" s="746"/>
      <c r="J33" s="746"/>
    </row>
  </sheetData>
  <sheetProtection/>
  <mergeCells count="22">
    <mergeCell ref="K9:K10"/>
    <mergeCell ref="A29:J29"/>
    <mergeCell ref="G9:H9"/>
    <mergeCell ref="I9:J9"/>
    <mergeCell ref="A25:K25"/>
    <mergeCell ref="A9:A10"/>
    <mergeCell ref="I28:J28"/>
    <mergeCell ref="A30:J30"/>
    <mergeCell ref="H31:I31"/>
    <mergeCell ref="A33:J33"/>
    <mergeCell ref="B9:B10"/>
    <mergeCell ref="C9:D9"/>
    <mergeCell ref="E9:F9"/>
    <mergeCell ref="D1:E1"/>
    <mergeCell ref="I1:J1"/>
    <mergeCell ref="A2:J2"/>
    <mergeCell ref="A3:J3"/>
    <mergeCell ref="A5:K5"/>
    <mergeCell ref="C8:J8"/>
    <mergeCell ref="I7:K7"/>
    <mergeCell ref="A7:B7"/>
    <mergeCell ref="E7:H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6" r:id="rId1"/>
</worksheet>
</file>

<file path=xl/worksheets/sheet38.xml><?xml version="1.0" encoding="utf-8"?>
<worksheet xmlns="http://schemas.openxmlformats.org/spreadsheetml/2006/main" xmlns:r="http://schemas.openxmlformats.org/officeDocument/2006/relationships">
  <sheetPr>
    <pageSetUpPr fitToPage="1"/>
  </sheetPr>
  <dimension ref="A1:W57"/>
  <sheetViews>
    <sheetView view="pageBreakPreview" zoomScale="90" zoomScaleSheetLayoutView="90" zoomScalePageLayoutView="0" workbookViewId="0" topLeftCell="A24">
      <selection activeCell="H45" sqref="H45"/>
    </sheetView>
  </sheetViews>
  <sheetFormatPr defaultColWidth="9.140625" defaultRowHeight="12.75"/>
  <cols>
    <col min="1" max="1" width="9.140625" style="622" customWidth="1"/>
    <col min="2" max="2" width="24.28125" style="622" customWidth="1"/>
    <col min="3" max="3" width="16.28125" style="622" customWidth="1"/>
    <col min="4" max="4" width="15.8515625" style="622" customWidth="1"/>
    <col min="5" max="5" width="11.57421875" style="622" customWidth="1"/>
    <col min="6" max="6" width="15.00390625" style="622" customWidth="1"/>
    <col min="7" max="7" width="9.7109375" style="622" customWidth="1"/>
    <col min="8" max="8" width="15.140625" style="622" customWidth="1"/>
    <col min="9" max="9" width="16.57421875" style="622" customWidth="1"/>
    <col min="10" max="10" width="18.28125" style="622" customWidth="1"/>
    <col min="11" max="11" width="14.140625" style="622" customWidth="1"/>
    <col min="12" max="16384" width="9.140625" style="622" customWidth="1"/>
  </cols>
  <sheetData>
    <row r="1" spans="4:10" ht="15.75">
      <c r="D1" s="668"/>
      <c r="E1" s="668"/>
      <c r="H1" s="621"/>
      <c r="I1" s="748" t="s">
        <v>381</v>
      </c>
      <c r="J1" s="748"/>
    </row>
    <row r="2" spans="1:10" ht="15.75">
      <c r="A2" s="749" t="s">
        <v>0</v>
      </c>
      <c r="B2" s="749"/>
      <c r="C2" s="749"/>
      <c r="D2" s="749"/>
      <c r="E2" s="749"/>
      <c r="F2" s="749"/>
      <c r="G2" s="749"/>
      <c r="H2" s="749"/>
      <c r="I2" s="749"/>
      <c r="J2" s="749"/>
    </row>
    <row r="3" spans="1:10" ht="20.25">
      <c r="A3" s="665" t="s">
        <v>1157</v>
      </c>
      <c r="B3" s="665"/>
      <c r="C3" s="665"/>
      <c r="D3" s="665"/>
      <c r="E3" s="665"/>
      <c r="F3" s="665"/>
      <c r="G3" s="665"/>
      <c r="H3" s="665"/>
      <c r="I3" s="665"/>
      <c r="J3" s="665"/>
    </row>
    <row r="4" ht="10.5" customHeight="1"/>
    <row r="5" spans="1:11" s="16" customFormat="1" ht="18.75" customHeight="1">
      <c r="A5" s="857" t="s">
        <v>437</v>
      </c>
      <c r="B5" s="857"/>
      <c r="C5" s="857"/>
      <c r="D5" s="857"/>
      <c r="E5" s="857"/>
      <c r="F5" s="857"/>
      <c r="G5" s="857"/>
      <c r="H5" s="857"/>
      <c r="I5" s="857"/>
      <c r="J5" s="857"/>
      <c r="K5" s="857"/>
    </row>
    <row r="6" spans="1:10" s="16" customFormat="1" ht="15.75" customHeight="1">
      <c r="A6" s="46"/>
      <c r="B6" s="46"/>
      <c r="C6" s="46"/>
      <c r="D6" s="46"/>
      <c r="E6" s="46"/>
      <c r="F6" s="46"/>
      <c r="G6" s="46"/>
      <c r="H6" s="46"/>
      <c r="I6" s="46"/>
      <c r="J6" s="46"/>
    </row>
    <row r="7" spans="1:11" s="16" customFormat="1" ht="12.75">
      <c r="A7" s="667" t="s">
        <v>163</v>
      </c>
      <c r="B7" s="667"/>
      <c r="E7" s="808"/>
      <c r="F7" s="808"/>
      <c r="G7" s="808"/>
      <c r="H7" s="808"/>
      <c r="I7" s="808" t="s">
        <v>1156</v>
      </c>
      <c r="J7" s="808"/>
      <c r="K7" s="808"/>
    </row>
    <row r="8" spans="3:10" s="14" customFormat="1" ht="15.75" customHeight="1" hidden="1">
      <c r="C8" s="749" t="s">
        <v>16</v>
      </c>
      <c r="D8" s="749"/>
      <c r="E8" s="749"/>
      <c r="F8" s="749"/>
      <c r="G8" s="749"/>
      <c r="H8" s="749"/>
      <c r="I8" s="749"/>
      <c r="J8" s="749"/>
    </row>
    <row r="9" spans="1:11" ht="30" customHeight="1">
      <c r="A9" s="858" t="s">
        <v>26</v>
      </c>
      <c r="B9" s="858" t="s">
        <v>39</v>
      </c>
      <c r="C9" s="751" t="s">
        <v>1158</v>
      </c>
      <c r="D9" s="753"/>
      <c r="E9" s="751" t="s">
        <v>40</v>
      </c>
      <c r="F9" s="753"/>
      <c r="G9" s="751" t="s">
        <v>41</v>
      </c>
      <c r="H9" s="753"/>
      <c r="I9" s="860" t="s">
        <v>108</v>
      </c>
      <c r="J9" s="860"/>
      <c r="K9" s="860" t="s">
        <v>239</v>
      </c>
    </row>
    <row r="10" spans="1:11" s="15" customFormat="1" ht="42" customHeight="1">
      <c r="A10" s="859"/>
      <c r="B10" s="859"/>
      <c r="C10" s="545" t="s">
        <v>42</v>
      </c>
      <c r="D10" s="545" t="s">
        <v>107</v>
      </c>
      <c r="E10" s="545" t="s">
        <v>42</v>
      </c>
      <c r="F10" s="545" t="s">
        <v>107</v>
      </c>
      <c r="G10" s="545" t="s">
        <v>42</v>
      </c>
      <c r="H10" s="545" t="s">
        <v>107</v>
      </c>
      <c r="I10" s="545" t="s">
        <v>137</v>
      </c>
      <c r="J10" s="545" t="s">
        <v>138</v>
      </c>
      <c r="K10" s="860"/>
    </row>
    <row r="11" spans="1:11" ht="15">
      <c r="A11" s="623">
        <v>1</v>
      </c>
      <c r="B11" s="623">
        <v>2</v>
      </c>
      <c r="C11" s="623">
        <v>3</v>
      </c>
      <c r="D11" s="623">
        <v>4</v>
      </c>
      <c r="E11" s="623">
        <v>5</v>
      </c>
      <c r="F11" s="623">
        <v>6</v>
      </c>
      <c r="G11" s="623">
        <v>7</v>
      </c>
      <c r="H11" s="623">
        <v>8</v>
      </c>
      <c r="I11" s="623">
        <v>9</v>
      </c>
      <c r="J11" s="623">
        <v>10</v>
      </c>
      <c r="K11" s="163">
        <v>11</v>
      </c>
    </row>
    <row r="12" spans="1:23" ht="15">
      <c r="A12" s="555">
        <v>1</v>
      </c>
      <c r="B12" s="556" t="s">
        <v>886</v>
      </c>
      <c r="C12" s="382">
        <v>25</v>
      </c>
      <c r="D12" s="383">
        <v>15</v>
      </c>
      <c r="E12" s="382">
        <v>25</v>
      </c>
      <c r="F12" s="383">
        <v>15</v>
      </c>
      <c r="G12" s="382">
        <v>0</v>
      </c>
      <c r="H12" s="383">
        <f>D12-F12</f>
        <v>0</v>
      </c>
      <c r="I12" s="382">
        <v>0</v>
      </c>
      <c r="J12" s="383">
        <f>D12-F12-H12</f>
        <v>0</v>
      </c>
      <c r="K12" s="382">
        <v>426</v>
      </c>
      <c r="R12" s="624"/>
      <c r="T12" s="625"/>
      <c r="U12" s="625"/>
      <c r="W12" s="625"/>
    </row>
    <row r="13" spans="1:23" ht="15">
      <c r="A13" s="555">
        <v>2</v>
      </c>
      <c r="B13" s="556" t="s">
        <v>887</v>
      </c>
      <c r="C13" s="382">
        <v>25</v>
      </c>
      <c r="D13" s="383">
        <v>15</v>
      </c>
      <c r="E13" s="382">
        <v>25</v>
      </c>
      <c r="F13" s="383">
        <v>15</v>
      </c>
      <c r="G13" s="382">
        <v>0</v>
      </c>
      <c r="H13" s="383">
        <f aca="true" t="shared" si="0" ref="H13:H41">D13-F13</f>
        <v>0</v>
      </c>
      <c r="I13" s="382">
        <v>0</v>
      </c>
      <c r="J13" s="383">
        <f aca="true" t="shared" si="1" ref="J13:J43">D13-F13-H13</f>
        <v>0</v>
      </c>
      <c r="K13" s="382">
        <v>389</v>
      </c>
      <c r="R13" s="624"/>
      <c r="T13" s="625"/>
      <c r="U13" s="625"/>
      <c r="W13" s="625"/>
    </row>
    <row r="14" spans="1:23" ht="15">
      <c r="A14" s="555">
        <v>3</v>
      </c>
      <c r="B14" s="556" t="s">
        <v>888</v>
      </c>
      <c r="C14" s="382">
        <v>1627</v>
      </c>
      <c r="D14" s="383">
        <v>3769.61</v>
      </c>
      <c r="E14" s="382">
        <v>1627</v>
      </c>
      <c r="F14" s="383">
        <v>3769.61</v>
      </c>
      <c r="G14" s="382">
        <v>0</v>
      </c>
      <c r="H14" s="383">
        <f t="shared" si="0"/>
        <v>0</v>
      </c>
      <c r="I14" s="382">
        <v>0</v>
      </c>
      <c r="J14" s="383">
        <f t="shared" si="1"/>
        <v>0</v>
      </c>
      <c r="K14" s="382">
        <v>201</v>
      </c>
      <c r="R14" s="624"/>
      <c r="T14" s="625"/>
      <c r="U14" s="625"/>
      <c r="W14" s="625"/>
    </row>
    <row r="15" spans="1:23" ht="15">
      <c r="A15" s="555">
        <v>4</v>
      </c>
      <c r="B15" s="556" t="s">
        <v>889</v>
      </c>
      <c r="C15" s="382">
        <v>1455</v>
      </c>
      <c r="D15" s="383">
        <v>2277.36</v>
      </c>
      <c r="E15" s="382">
        <v>1455</v>
      </c>
      <c r="F15" s="383">
        <v>2277.36</v>
      </c>
      <c r="G15" s="382">
        <v>0</v>
      </c>
      <c r="H15" s="383">
        <f t="shared" si="0"/>
        <v>0</v>
      </c>
      <c r="I15" s="382">
        <v>0</v>
      </c>
      <c r="J15" s="383">
        <f t="shared" si="1"/>
        <v>0</v>
      </c>
      <c r="K15" s="382">
        <v>451</v>
      </c>
      <c r="R15" s="624"/>
      <c r="T15" s="625"/>
      <c r="U15" s="625"/>
      <c r="W15" s="625"/>
    </row>
    <row r="16" spans="1:23" ht="15">
      <c r="A16" s="555">
        <v>5</v>
      </c>
      <c r="B16" s="556" t="s">
        <v>890</v>
      </c>
      <c r="C16" s="382">
        <v>2307</v>
      </c>
      <c r="D16" s="383">
        <v>1673.3</v>
      </c>
      <c r="E16" s="382">
        <v>2307</v>
      </c>
      <c r="F16" s="383">
        <v>1673.3</v>
      </c>
      <c r="G16" s="382">
        <v>0</v>
      </c>
      <c r="H16" s="383">
        <f t="shared" si="0"/>
        <v>0</v>
      </c>
      <c r="I16" s="382">
        <v>0</v>
      </c>
      <c r="J16" s="383">
        <f t="shared" si="1"/>
        <v>0</v>
      </c>
      <c r="K16" s="382">
        <v>236</v>
      </c>
      <c r="R16" s="624"/>
      <c r="T16" s="625"/>
      <c r="U16" s="625"/>
      <c r="W16" s="625"/>
    </row>
    <row r="17" spans="1:23" ht="15">
      <c r="A17" s="555">
        <v>6</v>
      </c>
      <c r="B17" s="556" t="s">
        <v>891</v>
      </c>
      <c r="C17" s="382">
        <v>862</v>
      </c>
      <c r="D17" s="383">
        <v>570.88</v>
      </c>
      <c r="E17" s="382">
        <v>862</v>
      </c>
      <c r="F17" s="383">
        <v>570.88</v>
      </c>
      <c r="G17" s="382">
        <v>0</v>
      </c>
      <c r="H17" s="383">
        <f t="shared" si="0"/>
        <v>0</v>
      </c>
      <c r="I17" s="382">
        <v>0</v>
      </c>
      <c r="J17" s="383">
        <f t="shared" si="1"/>
        <v>0</v>
      </c>
      <c r="K17" s="382">
        <v>321</v>
      </c>
      <c r="R17" s="624"/>
      <c r="T17" s="625"/>
      <c r="U17" s="625"/>
      <c r="W17" s="625"/>
    </row>
    <row r="18" spans="1:23" ht="15">
      <c r="A18" s="555">
        <v>7</v>
      </c>
      <c r="B18" s="556" t="s">
        <v>892</v>
      </c>
      <c r="C18" s="382">
        <v>1063</v>
      </c>
      <c r="D18" s="383">
        <v>1483.25</v>
      </c>
      <c r="E18" s="382">
        <v>990</v>
      </c>
      <c r="F18" s="383">
        <v>1276.75</v>
      </c>
      <c r="G18" s="382">
        <v>23</v>
      </c>
      <c r="H18" s="383">
        <v>104.1</v>
      </c>
      <c r="I18" s="382">
        <v>50</v>
      </c>
      <c r="J18" s="383">
        <v>102.4</v>
      </c>
      <c r="K18" s="382">
        <v>392</v>
      </c>
      <c r="R18" s="624"/>
      <c r="T18" s="625"/>
      <c r="U18" s="625"/>
      <c r="W18" s="625"/>
    </row>
    <row r="19" spans="1:23" ht="15">
      <c r="A19" s="555">
        <v>8</v>
      </c>
      <c r="B19" s="556" t="s">
        <v>893</v>
      </c>
      <c r="C19" s="382">
        <v>2180</v>
      </c>
      <c r="D19" s="383">
        <v>1234.45</v>
      </c>
      <c r="E19" s="382">
        <v>2180</v>
      </c>
      <c r="F19" s="383">
        <v>1234.45</v>
      </c>
      <c r="G19" s="382">
        <v>0</v>
      </c>
      <c r="H19" s="383">
        <f t="shared" si="0"/>
        <v>0</v>
      </c>
      <c r="I19" s="382">
        <v>0</v>
      </c>
      <c r="J19" s="383">
        <f t="shared" si="1"/>
        <v>0</v>
      </c>
      <c r="K19" s="382">
        <v>599</v>
      </c>
      <c r="R19" s="624"/>
      <c r="T19" s="625"/>
      <c r="U19" s="625"/>
      <c r="W19" s="625"/>
    </row>
    <row r="20" spans="1:23" ht="15">
      <c r="A20" s="555">
        <v>9</v>
      </c>
      <c r="B20" s="556" t="s">
        <v>894</v>
      </c>
      <c r="C20" s="382">
        <v>732</v>
      </c>
      <c r="D20" s="383">
        <v>876.68</v>
      </c>
      <c r="E20" s="382">
        <v>731</v>
      </c>
      <c r="F20" s="383">
        <v>872.4699999999999</v>
      </c>
      <c r="G20" s="382">
        <v>0</v>
      </c>
      <c r="H20" s="383">
        <v>0</v>
      </c>
      <c r="I20" s="382">
        <v>1</v>
      </c>
      <c r="J20" s="383">
        <v>4.21</v>
      </c>
      <c r="K20" s="382">
        <v>445</v>
      </c>
      <c r="O20" s="625"/>
      <c r="R20" s="624"/>
      <c r="T20" s="625"/>
      <c r="U20" s="625"/>
      <c r="W20" s="625"/>
    </row>
    <row r="21" spans="1:23" ht="15">
      <c r="A21" s="555">
        <v>10</v>
      </c>
      <c r="B21" s="556" t="s">
        <v>895</v>
      </c>
      <c r="C21" s="382">
        <v>1662</v>
      </c>
      <c r="D21" s="383">
        <v>1313.06</v>
      </c>
      <c r="E21" s="382">
        <v>1662</v>
      </c>
      <c r="F21" s="383">
        <v>1313.06</v>
      </c>
      <c r="G21" s="382">
        <v>0</v>
      </c>
      <c r="H21" s="383">
        <f t="shared" si="0"/>
        <v>0</v>
      </c>
      <c r="I21" s="382">
        <v>0</v>
      </c>
      <c r="J21" s="383">
        <f t="shared" si="1"/>
        <v>0</v>
      </c>
      <c r="K21" s="382">
        <v>687</v>
      </c>
      <c r="R21" s="624"/>
      <c r="T21" s="625"/>
      <c r="U21" s="625"/>
      <c r="W21" s="625"/>
    </row>
    <row r="22" spans="1:23" ht="15">
      <c r="A22" s="555">
        <v>11</v>
      </c>
      <c r="B22" s="556" t="s">
        <v>896</v>
      </c>
      <c r="C22" s="382">
        <v>1020</v>
      </c>
      <c r="D22" s="383">
        <v>709.77</v>
      </c>
      <c r="E22" s="382">
        <v>1020</v>
      </c>
      <c r="F22" s="383">
        <v>709.77</v>
      </c>
      <c r="G22" s="382">
        <v>0</v>
      </c>
      <c r="H22" s="383">
        <f t="shared" si="0"/>
        <v>0</v>
      </c>
      <c r="I22" s="382">
        <v>0</v>
      </c>
      <c r="J22" s="383">
        <f t="shared" si="1"/>
        <v>0</v>
      </c>
      <c r="K22" s="382">
        <v>437</v>
      </c>
      <c r="R22" s="624"/>
      <c r="T22" s="625"/>
      <c r="U22" s="625"/>
      <c r="W22" s="625"/>
    </row>
    <row r="23" spans="1:23" ht="15">
      <c r="A23" s="555">
        <v>12</v>
      </c>
      <c r="B23" s="556" t="s">
        <v>897</v>
      </c>
      <c r="C23" s="382">
        <v>1883</v>
      </c>
      <c r="D23" s="383">
        <v>2929.15</v>
      </c>
      <c r="E23" s="382">
        <v>1883</v>
      </c>
      <c r="F23" s="383">
        <v>2929.15</v>
      </c>
      <c r="G23" s="382">
        <v>0</v>
      </c>
      <c r="H23" s="383">
        <f t="shared" si="0"/>
        <v>0</v>
      </c>
      <c r="I23" s="382">
        <v>0</v>
      </c>
      <c r="J23" s="383">
        <f t="shared" si="1"/>
        <v>0</v>
      </c>
      <c r="K23" s="382">
        <v>426</v>
      </c>
      <c r="R23" s="624"/>
      <c r="T23" s="625"/>
      <c r="U23" s="625"/>
      <c r="W23" s="625"/>
    </row>
    <row r="24" spans="1:23" ht="15">
      <c r="A24" s="555">
        <v>13</v>
      </c>
      <c r="B24" s="556" t="s">
        <v>898</v>
      </c>
      <c r="C24" s="382">
        <v>1496</v>
      </c>
      <c r="D24" s="383">
        <v>1531.97</v>
      </c>
      <c r="E24" s="382">
        <v>1496</v>
      </c>
      <c r="F24" s="383">
        <v>1531.97</v>
      </c>
      <c r="G24" s="382">
        <v>0</v>
      </c>
      <c r="H24" s="383">
        <f t="shared" si="0"/>
        <v>0</v>
      </c>
      <c r="I24" s="382">
        <v>0</v>
      </c>
      <c r="J24" s="383">
        <f t="shared" si="1"/>
        <v>0</v>
      </c>
      <c r="K24" s="382">
        <v>489</v>
      </c>
      <c r="R24" s="624"/>
      <c r="T24" s="625"/>
      <c r="U24" s="625"/>
      <c r="W24" s="625"/>
    </row>
    <row r="25" spans="1:23" ht="15">
      <c r="A25" s="555">
        <v>14</v>
      </c>
      <c r="B25" s="556" t="s">
        <v>899</v>
      </c>
      <c r="C25" s="382">
        <v>653</v>
      </c>
      <c r="D25" s="383">
        <v>1175.9</v>
      </c>
      <c r="E25" s="382">
        <v>630</v>
      </c>
      <c r="F25" s="383">
        <v>1067.3300000000002</v>
      </c>
      <c r="G25" s="382">
        <v>0</v>
      </c>
      <c r="H25" s="383">
        <v>0</v>
      </c>
      <c r="I25" s="382">
        <v>23</v>
      </c>
      <c r="J25" s="383">
        <v>108.57</v>
      </c>
      <c r="K25" s="382">
        <v>272</v>
      </c>
      <c r="O25" s="625"/>
      <c r="R25" s="624"/>
      <c r="T25" s="625"/>
      <c r="U25" s="625"/>
      <c r="W25" s="625"/>
    </row>
    <row r="26" spans="1:23" ht="15">
      <c r="A26" s="555">
        <v>15</v>
      </c>
      <c r="B26" s="556" t="s">
        <v>900</v>
      </c>
      <c r="C26" s="382">
        <v>425</v>
      </c>
      <c r="D26" s="383">
        <v>643.27</v>
      </c>
      <c r="E26" s="382">
        <v>404</v>
      </c>
      <c r="F26" s="383">
        <v>517.8</v>
      </c>
      <c r="G26" s="382">
        <v>0</v>
      </c>
      <c r="H26" s="383">
        <v>0</v>
      </c>
      <c r="I26" s="382">
        <v>21</v>
      </c>
      <c r="J26" s="383">
        <v>125.47000000000001</v>
      </c>
      <c r="K26" s="382">
        <v>89</v>
      </c>
      <c r="N26" s="624"/>
      <c r="O26" s="625"/>
      <c r="R26" s="624"/>
      <c r="T26" s="625"/>
      <c r="U26" s="625"/>
      <c r="W26" s="625"/>
    </row>
    <row r="27" spans="1:23" ht="15">
      <c r="A27" s="555">
        <v>16</v>
      </c>
      <c r="B27" s="556" t="s">
        <v>901</v>
      </c>
      <c r="C27" s="382">
        <v>2246</v>
      </c>
      <c r="D27" s="383">
        <v>2451.62</v>
      </c>
      <c r="E27" s="382">
        <v>2246</v>
      </c>
      <c r="F27" s="383">
        <v>2451.62</v>
      </c>
      <c r="G27" s="382">
        <v>0</v>
      </c>
      <c r="H27" s="383">
        <f t="shared" si="0"/>
        <v>0</v>
      </c>
      <c r="I27" s="382">
        <v>0</v>
      </c>
      <c r="J27" s="383">
        <f t="shared" si="1"/>
        <v>0</v>
      </c>
      <c r="K27" s="382">
        <v>431</v>
      </c>
      <c r="O27" s="624"/>
      <c r="R27" s="624"/>
      <c r="T27" s="625"/>
      <c r="U27" s="625"/>
      <c r="W27" s="625"/>
    </row>
    <row r="28" spans="1:23" ht="15">
      <c r="A28" s="555">
        <v>17</v>
      </c>
      <c r="B28" s="556" t="s">
        <v>902</v>
      </c>
      <c r="C28" s="382">
        <v>1309</v>
      </c>
      <c r="D28" s="383">
        <v>1390.16</v>
      </c>
      <c r="E28" s="382">
        <v>1309</v>
      </c>
      <c r="F28" s="383">
        <v>1390.16</v>
      </c>
      <c r="G28" s="382">
        <v>0</v>
      </c>
      <c r="H28" s="383">
        <f t="shared" si="0"/>
        <v>0</v>
      </c>
      <c r="I28" s="382">
        <v>0</v>
      </c>
      <c r="J28" s="383">
        <f t="shared" si="1"/>
        <v>0</v>
      </c>
      <c r="K28" s="382">
        <v>292</v>
      </c>
      <c r="R28" s="624"/>
      <c r="T28" s="625"/>
      <c r="U28" s="625"/>
      <c r="W28" s="625"/>
    </row>
    <row r="29" spans="1:23" ht="15">
      <c r="A29" s="557">
        <v>18</v>
      </c>
      <c r="B29" s="558" t="s">
        <v>903</v>
      </c>
      <c r="C29" s="382">
        <v>1169</v>
      </c>
      <c r="D29" s="383">
        <v>1443.43</v>
      </c>
      <c r="E29" s="382">
        <v>1169</v>
      </c>
      <c r="F29" s="383">
        <v>1443.43</v>
      </c>
      <c r="G29" s="382">
        <v>0</v>
      </c>
      <c r="H29" s="383">
        <f t="shared" si="0"/>
        <v>0</v>
      </c>
      <c r="I29" s="382">
        <v>0</v>
      </c>
      <c r="J29" s="383">
        <f t="shared" si="1"/>
        <v>0</v>
      </c>
      <c r="K29" s="382">
        <v>282</v>
      </c>
      <c r="R29" s="624"/>
      <c r="T29" s="625"/>
      <c r="U29" s="625"/>
      <c r="W29" s="625"/>
    </row>
    <row r="30" spans="1:23" ht="15">
      <c r="A30" s="555">
        <v>19</v>
      </c>
      <c r="B30" s="556" t="s">
        <v>904</v>
      </c>
      <c r="C30" s="382">
        <v>786</v>
      </c>
      <c r="D30" s="383">
        <v>1684.69</v>
      </c>
      <c r="E30" s="382">
        <v>786</v>
      </c>
      <c r="F30" s="383">
        <v>1684.69</v>
      </c>
      <c r="G30" s="382">
        <v>0</v>
      </c>
      <c r="H30" s="383">
        <f t="shared" si="0"/>
        <v>0</v>
      </c>
      <c r="I30" s="382">
        <v>0</v>
      </c>
      <c r="J30" s="383">
        <f t="shared" si="1"/>
        <v>0</v>
      </c>
      <c r="K30" s="382">
        <v>217</v>
      </c>
      <c r="R30" s="624"/>
      <c r="T30" s="625"/>
      <c r="U30" s="625"/>
      <c r="W30" s="625"/>
    </row>
    <row r="31" spans="1:23" ht="15">
      <c r="A31" s="557">
        <v>20</v>
      </c>
      <c r="B31" s="558" t="s">
        <v>905</v>
      </c>
      <c r="C31" s="382">
        <v>50</v>
      </c>
      <c r="D31" s="383">
        <v>22.5</v>
      </c>
      <c r="E31" s="382">
        <v>50</v>
      </c>
      <c r="F31" s="383">
        <v>22.5</v>
      </c>
      <c r="G31" s="382">
        <v>0</v>
      </c>
      <c r="H31" s="383">
        <f t="shared" si="0"/>
        <v>0</v>
      </c>
      <c r="I31" s="382">
        <v>0</v>
      </c>
      <c r="J31" s="383">
        <f t="shared" si="1"/>
        <v>0</v>
      </c>
      <c r="K31" s="382">
        <v>485</v>
      </c>
      <c r="P31" s="624"/>
      <c r="R31" s="624"/>
      <c r="T31" s="625"/>
      <c r="U31" s="625"/>
      <c r="W31" s="625"/>
    </row>
    <row r="32" spans="1:23" ht="15">
      <c r="A32" s="555">
        <v>21</v>
      </c>
      <c r="B32" s="556" t="s">
        <v>906</v>
      </c>
      <c r="C32" s="382">
        <v>1049</v>
      </c>
      <c r="D32" s="383">
        <v>892.41</v>
      </c>
      <c r="E32" s="382">
        <v>1049</v>
      </c>
      <c r="F32" s="383">
        <v>892.41</v>
      </c>
      <c r="G32" s="382">
        <v>0</v>
      </c>
      <c r="H32" s="383">
        <f t="shared" si="0"/>
        <v>0</v>
      </c>
      <c r="I32" s="382">
        <v>0</v>
      </c>
      <c r="J32" s="383">
        <f t="shared" si="1"/>
        <v>0</v>
      </c>
      <c r="K32" s="382">
        <v>152</v>
      </c>
      <c r="R32" s="624"/>
      <c r="T32" s="625"/>
      <c r="U32" s="625"/>
      <c r="W32" s="625"/>
    </row>
    <row r="33" spans="1:23" ht="15">
      <c r="A33" s="555">
        <v>22</v>
      </c>
      <c r="B33" s="556" t="s">
        <v>907</v>
      </c>
      <c r="C33" s="382">
        <v>1090</v>
      </c>
      <c r="D33" s="383">
        <v>970.77</v>
      </c>
      <c r="E33" s="382">
        <v>1090</v>
      </c>
      <c r="F33" s="383">
        <v>970.77</v>
      </c>
      <c r="G33" s="382">
        <v>0</v>
      </c>
      <c r="H33" s="383">
        <v>0</v>
      </c>
      <c r="I33" s="382">
        <v>0</v>
      </c>
      <c r="J33" s="383">
        <v>0</v>
      </c>
      <c r="K33" s="382">
        <v>87</v>
      </c>
      <c r="N33" s="624"/>
      <c r="R33" s="624"/>
      <c r="T33" s="625"/>
      <c r="U33" s="625"/>
      <c r="W33" s="625"/>
    </row>
    <row r="34" spans="1:23" ht="15">
      <c r="A34" s="555">
        <v>23</v>
      </c>
      <c r="B34" s="556" t="s">
        <v>908</v>
      </c>
      <c r="C34" s="382">
        <v>1105</v>
      </c>
      <c r="D34" s="383">
        <v>1849.61</v>
      </c>
      <c r="E34" s="382">
        <v>1105</v>
      </c>
      <c r="F34" s="383">
        <v>1849.61</v>
      </c>
      <c r="G34" s="382">
        <v>0</v>
      </c>
      <c r="H34" s="383">
        <f t="shared" si="0"/>
        <v>0</v>
      </c>
      <c r="I34" s="382">
        <v>0</v>
      </c>
      <c r="J34" s="383">
        <f t="shared" si="1"/>
        <v>0</v>
      </c>
      <c r="K34" s="382">
        <v>252</v>
      </c>
      <c r="R34" s="624"/>
      <c r="T34" s="625"/>
      <c r="U34" s="625"/>
      <c r="W34" s="625"/>
    </row>
    <row r="35" spans="1:23" ht="15">
      <c r="A35" s="555">
        <v>24</v>
      </c>
      <c r="B35" s="556" t="s">
        <v>909</v>
      </c>
      <c r="C35" s="382">
        <v>648</v>
      </c>
      <c r="D35" s="383">
        <v>1310.74</v>
      </c>
      <c r="E35" s="382">
        <v>648</v>
      </c>
      <c r="F35" s="383">
        <v>1310.74</v>
      </c>
      <c r="G35" s="382">
        <v>0</v>
      </c>
      <c r="H35" s="383">
        <f t="shared" si="0"/>
        <v>0</v>
      </c>
      <c r="I35" s="382">
        <v>0</v>
      </c>
      <c r="J35" s="383">
        <f t="shared" si="1"/>
        <v>0</v>
      </c>
      <c r="K35" s="382">
        <v>201</v>
      </c>
      <c r="R35" s="624"/>
      <c r="T35" s="625"/>
      <c r="U35" s="625"/>
      <c r="W35" s="625"/>
    </row>
    <row r="36" spans="1:23" ht="15">
      <c r="A36" s="555">
        <v>25</v>
      </c>
      <c r="B36" s="556" t="s">
        <v>910</v>
      </c>
      <c r="C36" s="382">
        <v>1183</v>
      </c>
      <c r="D36" s="383">
        <v>2427.4</v>
      </c>
      <c r="E36" s="382">
        <v>1183</v>
      </c>
      <c r="F36" s="383">
        <v>2427.4</v>
      </c>
      <c r="G36" s="382">
        <v>0</v>
      </c>
      <c r="H36" s="383">
        <f t="shared" si="0"/>
        <v>0</v>
      </c>
      <c r="I36" s="382">
        <v>0</v>
      </c>
      <c r="J36" s="383">
        <f t="shared" si="1"/>
        <v>0</v>
      </c>
      <c r="K36" s="382">
        <v>345</v>
      </c>
      <c r="R36" s="624"/>
      <c r="T36" s="625"/>
      <c r="U36" s="625"/>
      <c r="W36" s="625"/>
    </row>
    <row r="37" spans="1:23" ht="15">
      <c r="A37" s="555">
        <v>26</v>
      </c>
      <c r="B37" s="556" t="s">
        <v>911</v>
      </c>
      <c r="C37" s="382">
        <v>1649</v>
      </c>
      <c r="D37" s="383">
        <v>2945.8</v>
      </c>
      <c r="E37" s="382">
        <v>1649</v>
      </c>
      <c r="F37" s="383">
        <v>2945.8</v>
      </c>
      <c r="G37" s="382">
        <v>0</v>
      </c>
      <c r="H37" s="383">
        <f t="shared" si="0"/>
        <v>0</v>
      </c>
      <c r="I37" s="382">
        <v>0</v>
      </c>
      <c r="J37" s="383">
        <f t="shared" si="1"/>
        <v>0</v>
      </c>
      <c r="K37" s="382">
        <v>453</v>
      </c>
      <c r="R37" s="624"/>
      <c r="T37" s="625"/>
      <c r="U37" s="625"/>
      <c r="W37" s="625"/>
    </row>
    <row r="38" spans="1:23" ht="15">
      <c r="A38" s="555">
        <v>27</v>
      </c>
      <c r="B38" s="556" t="s">
        <v>912</v>
      </c>
      <c r="C38" s="382">
        <v>1313</v>
      </c>
      <c r="D38" s="383">
        <v>1621.71</v>
      </c>
      <c r="E38" s="382">
        <v>1313</v>
      </c>
      <c r="F38" s="383">
        <v>1621.71</v>
      </c>
      <c r="G38" s="382">
        <v>0</v>
      </c>
      <c r="H38" s="383">
        <f t="shared" si="0"/>
        <v>0</v>
      </c>
      <c r="I38" s="382">
        <v>0</v>
      </c>
      <c r="J38" s="383">
        <f t="shared" si="1"/>
        <v>0</v>
      </c>
      <c r="K38" s="382">
        <v>151</v>
      </c>
      <c r="R38" s="624"/>
      <c r="T38" s="625"/>
      <c r="U38" s="625"/>
      <c r="W38" s="625"/>
    </row>
    <row r="39" spans="1:23" ht="15">
      <c r="A39" s="555">
        <v>28</v>
      </c>
      <c r="B39" s="556" t="s">
        <v>913</v>
      </c>
      <c r="C39" s="382">
        <v>1692</v>
      </c>
      <c r="D39" s="383">
        <v>2416.98</v>
      </c>
      <c r="E39" s="382">
        <v>1669</v>
      </c>
      <c r="F39" s="383">
        <v>2315.36</v>
      </c>
      <c r="G39" s="382">
        <v>19</v>
      </c>
      <c r="H39" s="383">
        <v>85.1</v>
      </c>
      <c r="I39" s="382">
        <v>4</v>
      </c>
      <c r="J39" s="383">
        <v>16.52</v>
      </c>
      <c r="K39" s="382">
        <v>491</v>
      </c>
      <c r="O39" s="624"/>
      <c r="R39" s="624"/>
      <c r="T39" s="625"/>
      <c r="U39" s="625"/>
      <c r="W39" s="625"/>
    </row>
    <row r="40" spans="1:23" ht="15">
      <c r="A40" s="555">
        <v>29</v>
      </c>
      <c r="B40" s="556" t="s">
        <v>914</v>
      </c>
      <c r="C40" s="382">
        <v>1062</v>
      </c>
      <c r="D40" s="383">
        <v>3090.88</v>
      </c>
      <c r="E40" s="382">
        <v>1042</v>
      </c>
      <c r="F40" s="383">
        <v>3020.86</v>
      </c>
      <c r="G40" s="382">
        <v>20</v>
      </c>
      <c r="H40" s="383">
        <v>70.02</v>
      </c>
      <c r="I40" s="382">
        <v>0</v>
      </c>
      <c r="J40" s="383">
        <v>0</v>
      </c>
      <c r="K40" s="382">
        <v>681</v>
      </c>
      <c r="N40" s="624"/>
      <c r="O40" s="624"/>
      <c r="R40" s="624"/>
      <c r="T40" s="625"/>
      <c r="U40" s="625"/>
      <c r="W40" s="625"/>
    </row>
    <row r="41" spans="1:23" ht="15">
      <c r="A41" s="555">
        <v>30</v>
      </c>
      <c r="B41" s="556" t="s">
        <v>915</v>
      </c>
      <c r="C41" s="382">
        <v>1161</v>
      </c>
      <c r="D41" s="383">
        <v>1549.78</v>
      </c>
      <c r="E41" s="382">
        <v>1161</v>
      </c>
      <c r="F41" s="383">
        <v>1549.7834999999998</v>
      </c>
      <c r="G41" s="382">
        <v>0</v>
      </c>
      <c r="H41" s="383">
        <f t="shared" si="0"/>
        <v>-0.003499999999803549</v>
      </c>
      <c r="I41" s="382">
        <v>0</v>
      </c>
      <c r="J41" s="383">
        <f t="shared" si="1"/>
        <v>0</v>
      </c>
      <c r="K41" s="382">
        <v>496</v>
      </c>
      <c r="O41" s="625"/>
      <c r="P41" s="624">
        <f>C40-E40</f>
        <v>20</v>
      </c>
      <c r="R41" s="624"/>
      <c r="T41" s="625"/>
      <c r="U41" s="625"/>
      <c r="W41" s="625"/>
    </row>
    <row r="42" spans="1:23" ht="15">
      <c r="A42" s="555">
        <v>31</v>
      </c>
      <c r="B42" s="556" t="s">
        <v>916</v>
      </c>
      <c r="C42" s="382">
        <f>712+1007</f>
        <v>1719</v>
      </c>
      <c r="D42" s="383">
        <v>3077.67</v>
      </c>
      <c r="E42" s="382">
        <v>838</v>
      </c>
      <c r="F42" s="383">
        <v>3028.64</v>
      </c>
      <c r="G42" s="382">
        <v>11</v>
      </c>
      <c r="H42" s="383">
        <v>49.03</v>
      </c>
      <c r="I42" s="382">
        <v>870</v>
      </c>
      <c r="J42" s="383">
        <v>0</v>
      </c>
      <c r="K42" s="382">
        <v>0</v>
      </c>
      <c r="N42" s="625"/>
      <c r="O42" s="625"/>
      <c r="P42" s="625"/>
      <c r="R42" s="624"/>
      <c r="T42" s="625"/>
      <c r="U42" s="625"/>
      <c r="W42" s="625"/>
    </row>
    <row r="43" spans="1:23" ht="15">
      <c r="A43" s="555">
        <v>32</v>
      </c>
      <c r="B43" s="556" t="s">
        <v>917</v>
      </c>
      <c r="C43" s="382">
        <v>938</v>
      </c>
      <c r="D43" s="383">
        <v>799.93</v>
      </c>
      <c r="E43" s="382">
        <v>938</v>
      </c>
      <c r="F43" s="383">
        <v>799.93</v>
      </c>
      <c r="G43" s="382">
        <v>0</v>
      </c>
      <c r="H43" s="383">
        <v>0</v>
      </c>
      <c r="I43" s="382">
        <v>0</v>
      </c>
      <c r="J43" s="383">
        <f t="shared" si="1"/>
        <v>0</v>
      </c>
      <c r="K43" s="382">
        <v>215</v>
      </c>
      <c r="O43" s="625"/>
      <c r="R43" s="624"/>
      <c r="T43" s="625"/>
      <c r="U43" s="625"/>
      <c r="W43" s="625"/>
    </row>
    <row r="44" spans="1:23" ht="15">
      <c r="A44" s="555">
        <v>33</v>
      </c>
      <c r="B44" s="556" t="s">
        <v>918</v>
      </c>
      <c r="C44" s="384">
        <v>1852</v>
      </c>
      <c r="D44" s="385">
        <v>2435.1</v>
      </c>
      <c r="E44" s="384">
        <v>1852</v>
      </c>
      <c r="F44" s="385">
        <v>2435.1</v>
      </c>
      <c r="G44" s="384">
        <v>0</v>
      </c>
      <c r="H44" s="383">
        <v>0</v>
      </c>
      <c r="I44" s="384">
        <v>0</v>
      </c>
      <c r="J44" s="383">
        <v>0</v>
      </c>
      <c r="K44" s="384">
        <v>59</v>
      </c>
      <c r="N44" s="624"/>
      <c r="O44" s="625"/>
      <c r="R44" s="624"/>
      <c r="T44" s="625"/>
      <c r="U44" s="625"/>
      <c r="W44" s="625"/>
    </row>
    <row r="45" spans="1:23" ht="15">
      <c r="A45" s="555">
        <v>34</v>
      </c>
      <c r="B45" s="556" t="s">
        <v>919</v>
      </c>
      <c r="C45" s="384">
        <v>1041</v>
      </c>
      <c r="D45" s="385">
        <v>1329.58</v>
      </c>
      <c r="E45" s="384">
        <v>843</v>
      </c>
      <c r="F45" s="385">
        <v>1228.1499999999999</v>
      </c>
      <c r="G45" s="384">
        <v>23</v>
      </c>
      <c r="H45" s="383">
        <v>101.43</v>
      </c>
      <c r="I45" s="384">
        <v>175</v>
      </c>
      <c r="J45" s="383">
        <v>0</v>
      </c>
      <c r="K45" s="384">
        <v>0</v>
      </c>
      <c r="N45" s="624"/>
      <c r="R45" s="624"/>
      <c r="T45" s="625"/>
      <c r="U45" s="625"/>
      <c r="W45" s="625"/>
    </row>
    <row r="46" spans="1:23" ht="15">
      <c r="A46" s="863" t="s">
        <v>924</v>
      </c>
      <c r="B46" s="863"/>
      <c r="C46" s="386">
        <f aca="true" t="shared" si="2" ref="C46:K46">SUM(C12:C45)</f>
        <v>40477</v>
      </c>
      <c r="D46" s="387">
        <f>SUM(D12:D45)</f>
        <v>53929.41</v>
      </c>
      <c r="E46" s="386">
        <f t="shared" si="2"/>
        <v>39237</v>
      </c>
      <c r="F46" s="387">
        <v>53162.563500000004</v>
      </c>
      <c r="G46" s="386">
        <f t="shared" si="2"/>
        <v>96</v>
      </c>
      <c r="H46" s="387">
        <f>SUM(H12:H45)</f>
        <v>409.6765000000002</v>
      </c>
      <c r="I46" s="386">
        <f t="shared" si="2"/>
        <v>1144</v>
      </c>
      <c r="J46" s="387">
        <f t="shared" si="2"/>
        <v>357.17</v>
      </c>
      <c r="K46" s="386">
        <f t="shared" si="2"/>
        <v>11150</v>
      </c>
      <c r="N46" s="625"/>
      <c r="O46" s="625"/>
      <c r="R46" s="624"/>
      <c r="T46" s="625"/>
      <c r="U46" s="625"/>
      <c r="W46" s="625"/>
    </row>
    <row r="47" spans="1:23" ht="15">
      <c r="A47" s="626" t="s">
        <v>43</v>
      </c>
      <c r="C47" s="627"/>
      <c r="D47" s="627"/>
      <c r="E47" s="627"/>
      <c r="F47" s="627"/>
      <c r="G47" s="627"/>
      <c r="H47" s="627"/>
      <c r="I47" s="627"/>
      <c r="J47" s="627"/>
      <c r="K47" s="627"/>
      <c r="N47" s="625"/>
      <c r="T47" s="625"/>
      <c r="U47" s="625"/>
      <c r="V47" s="625"/>
      <c r="W47" s="625"/>
    </row>
    <row r="48" spans="1:22" ht="15">
      <c r="A48" s="626"/>
      <c r="H48" s="625"/>
      <c r="I48" s="625"/>
      <c r="J48" s="625"/>
      <c r="K48" s="625"/>
      <c r="N48" s="625"/>
      <c r="T48" s="625"/>
      <c r="V48" s="625"/>
    </row>
    <row r="49" spans="1:21" ht="15">
      <c r="A49" s="626"/>
      <c r="C49" s="624"/>
      <c r="D49" s="625"/>
      <c r="E49" s="624"/>
      <c r="F49" s="625"/>
      <c r="G49" s="625"/>
      <c r="H49" s="625"/>
      <c r="I49" s="625"/>
      <c r="J49" s="625"/>
      <c r="K49" s="625"/>
      <c r="U49" s="625"/>
    </row>
    <row r="50" spans="1:14" ht="15">
      <c r="A50" s="626"/>
      <c r="C50" s="624"/>
      <c r="D50" s="624"/>
      <c r="E50" s="624"/>
      <c r="F50" s="624"/>
      <c r="G50" s="624"/>
      <c r="H50" s="624"/>
      <c r="I50" s="624"/>
      <c r="J50" s="624"/>
      <c r="K50" s="624"/>
      <c r="N50" s="625"/>
    </row>
    <row r="51" spans="1:14" ht="15">
      <c r="A51" s="626"/>
      <c r="C51" s="624"/>
      <c r="D51" s="624"/>
      <c r="E51" s="624"/>
      <c r="F51" s="624"/>
      <c r="G51" s="624"/>
      <c r="H51" s="624"/>
      <c r="I51" s="624"/>
      <c r="J51" s="624"/>
      <c r="K51" s="624"/>
      <c r="N51" s="625"/>
    </row>
    <row r="52" spans="2:12" s="16" customFormat="1" ht="13.5" customHeight="1">
      <c r="B52" s="86"/>
      <c r="C52" s="86"/>
      <c r="D52" s="86"/>
      <c r="E52" s="86"/>
      <c r="F52" s="609"/>
      <c r="G52" s="609">
        <f>E46+G46+I46</f>
        <v>40477</v>
      </c>
      <c r="H52" s="609">
        <f>F46+H46+J46</f>
        <v>53929.41</v>
      </c>
      <c r="I52" s="695"/>
      <c r="J52" s="695"/>
      <c r="K52" s="86"/>
      <c r="L52" s="86"/>
    </row>
    <row r="53" spans="1:12" s="16" customFormat="1" ht="12.75" customHeight="1">
      <c r="A53" s="696"/>
      <c r="B53" s="696"/>
      <c r="C53" s="696"/>
      <c r="D53" s="696"/>
      <c r="E53" s="696"/>
      <c r="F53" s="696"/>
      <c r="G53" s="696"/>
      <c r="H53" s="696"/>
      <c r="I53" s="696"/>
      <c r="J53" s="696"/>
      <c r="K53" s="86"/>
      <c r="L53" s="86"/>
    </row>
    <row r="54" spans="1:12" s="16" customFormat="1" ht="12.75" customHeight="1">
      <c r="A54" s="696" t="s">
        <v>20</v>
      </c>
      <c r="B54" s="696"/>
      <c r="C54" s="696"/>
      <c r="D54" s="696"/>
      <c r="E54" s="696"/>
      <c r="F54" s="696"/>
      <c r="G54" s="696"/>
      <c r="H54" s="696"/>
      <c r="I54" s="696"/>
      <c r="J54" s="696"/>
      <c r="K54" s="86"/>
      <c r="L54" s="86"/>
    </row>
    <row r="55" spans="1:9" s="16" customFormat="1" ht="12.75">
      <c r="A55" s="15" t="s">
        <v>1078</v>
      </c>
      <c r="B55" s="15"/>
      <c r="C55" s="15"/>
      <c r="D55" s="15"/>
      <c r="E55" s="15"/>
      <c r="F55" s="15"/>
      <c r="H55" s="668" t="s">
        <v>24</v>
      </c>
      <c r="I55" s="668"/>
    </row>
    <row r="56" s="16" customFormat="1" ht="12.75">
      <c r="A56" s="15"/>
    </row>
    <row r="57" spans="1:10" ht="15">
      <c r="A57" s="862"/>
      <c r="B57" s="862"/>
      <c r="C57" s="862"/>
      <c r="D57" s="862"/>
      <c r="E57" s="862"/>
      <c r="F57" s="862"/>
      <c r="G57" s="862"/>
      <c r="H57" s="862"/>
      <c r="I57" s="862"/>
      <c r="J57" s="862"/>
    </row>
  </sheetData>
  <sheetProtection/>
  <mergeCells count="22">
    <mergeCell ref="I1:J1"/>
    <mergeCell ref="A53:J53"/>
    <mergeCell ref="G9:H9"/>
    <mergeCell ref="I9:J9"/>
    <mergeCell ref="D1:E1"/>
    <mergeCell ref="A9:A10"/>
    <mergeCell ref="A7:B7"/>
    <mergeCell ref="A57:J57"/>
    <mergeCell ref="E9:F9"/>
    <mergeCell ref="C9:D9"/>
    <mergeCell ref="H55:I55"/>
    <mergeCell ref="A54:J54"/>
    <mergeCell ref="A2:J2"/>
    <mergeCell ref="A46:B46"/>
    <mergeCell ref="K9:K10"/>
    <mergeCell ref="C8:J8"/>
    <mergeCell ref="E7:H7"/>
    <mergeCell ref="A3:J3"/>
    <mergeCell ref="I52:J52"/>
    <mergeCell ref="I7:K7"/>
    <mergeCell ref="A5:K5"/>
    <mergeCell ref="B9:B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1" r:id="rId1"/>
</worksheet>
</file>

<file path=xl/worksheets/sheet39.xml><?xml version="1.0" encoding="utf-8"?>
<worksheet xmlns="http://schemas.openxmlformats.org/spreadsheetml/2006/main" xmlns:r="http://schemas.openxmlformats.org/officeDocument/2006/relationships">
  <sheetPr>
    <pageSetUpPr fitToPage="1"/>
  </sheetPr>
  <dimension ref="A1:S55"/>
  <sheetViews>
    <sheetView view="pageBreakPreview" zoomScale="90" zoomScaleSheetLayoutView="90" zoomScalePageLayoutView="0" workbookViewId="0" topLeftCell="A28">
      <selection activeCell="C46" sqref="C46:D46"/>
    </sheetView>
  </sheetViews>
  <sheetFormatPr defaultColWidth="9.140625" defaultRowHeight="12.75"/>
  <cols>
    <col min="2" max="2" width="19.00390625" style="0" customWidth="1"/>
    <col min="3" max="3" width="15.140625" style="0" customWidth="1"/>
    <col min="4" max="4" width="15.8515625" style="0" customWidth="1"/>
    <col min="5" max="5" width="9.8515625" style="0" customWidth="1"/>
    <col min="6" max="6" width="13.57421875" style="0" customWidth="1"/>
    <col min="7" max="7" width="9.7109375" style="0" customWidth="1"/>
    <col min="8" max="8" width="10.421875" style="0" customWidth="1"/>
    <col min="9" max="9" width="15.28125" style="0" customWidth="1"/>
    <col min="10" max="10" width="19.28125" style="0" customWidth="1"/>
    <col min="11" max="11" width="15.00390625" style="0" customWidth="1"/>
  </cols>
  <sheetData>
    <row r="1" spans="4:11" ht="22.5" customHeight="1">
      <c r="D1" s="668"/>
      <c r="E1" s="668"/>
      <c r="H1" s="43"/>
      <c r="J1" s="748" t="s">
        <v>70</v>
      </c>
      <c r="K1" s="748"/>
    </row>
    <row r="2" spans="1:10" ht="15">
      <c r="A2" s="749" t="s">
        <v>0</v>
      </c>
      <c r="B2" s="749"/>
      <c r="C2" s="749"/>
      <c r="D2" s="749"/>
      <c r="E2" s="749"/>
      <c r="F2" s="749"/>
      <c r="G2" s="749"/>
      <c r="H2" s="749"/>
      <c r="I2" s="749"/>
      <c r="J2" s="749"/>
    </row>
    <row r="3" spans="1:10" ht="18">
      <c r="A3" s="782" t="s">
        <v>704</v>
      </c>
      <c r="B3" s="782"/>
      <c r="C3" s="782"/>
      <c r="D3" s="782"/>
      <c r="E3" s="782"/>
      <c r="F3" s="782"/>
      <c r="G3" s="782"/>
      <c r="H3" s="782"/>
      <c r="I3" s="782"/>
      <c r="J3" s="782"/>
    </row>
    <row r="4" ht="10.5" customHeight="1"/>
    <row r="5" spans="1:12" s="16" customFormat="1" ht="15.75" customHeight="1">
      <c r="A5" s="864" t="s">
        <v>438</v>
      </c>
      <c r="B5" s="864"/>
      <c r="C5" s="864"/>
      <c r="D5" s="864"/>
      <c r="E5" s="864"/>
      <c r="F5" s="864"/>
      <c r="G5" s="864"/>
      <c r="H5" s="864"/>
      <c r="I5" s="864"/>
      <c r="J5" s="864"/>
      <c r="K5" s="864"/>
      <c r="L5" s="864"/>
    </row>
    <row r="6" spans="1:10" s="16" customFormat="1" ht="15.75" customHeight="1">
      <c r="A6" s="46"/>
      <c r="B6" s="46"/>
      <c r="C6" s="46"/>
      <c r="D6" s="46"/>
      <c r="E6" s="46"/>
      <c r="F6" s="46"/>
      <c r="G6" s="46"/>
      <c r="H6" s="46"/>
      <c r="I6" s="46"/>
      <c r="J6" s="46"/>
    </row>
    <row r="7" spans="1:11" s="16" customFormat="1" ht="12.75">
      <c r="A7" s="36" t="s">
        <v>1137</v>
      </c>
      <c r="B7" s="36"/>
      <c r="C7" s="36"/>
      <c r="I7" s="808" t="s">
        <v>783</v>
      </c>
      <c r="J7" s="808"/>
      <c r="K7" s="808"/>
    </row>
    <row r="8" spans="3:10" s="14" customFormat="1" ht="15.75" hidden="1">
      <c r="C8" s="749" t="s">
        <v>16</v>
      </c>
      <c r="D8" s="749"/>
      <c r="E8" s="749"/>
      <c r="F8" s="749"/>
      <c r="G8" s="749"/>
      <c r="H8" s="749"/>
      <c r="I8" s="749"/>
      <c r="J8" s="749"/>
    </row>
    <row r="9" spans="1:19" ht="30" customHeight="1">
      <c r="A9" s="743" t="s">
        <v>26</v>
      </c>
      <c r="B9" s="743" t="s">
        <v>39</v>
      </c>
      <c r="C9" s="645" t="s">
        <v>769</v>
      </c>
      <c r="D9" s="647"/>
      <c r="E9" s="645" t="s">
        <v>477</v>
      </c>
      <c r="F9" s="647"/>
      <c r="G9" s="645" t="s">
        <v>41</v>
      </c>
      <c r="H9" s="647"/>
      <c r="I9" s="662" t="s">
        <v>108</v>
      </c>
      <c r="J9" s="662"/>
      <c r="K9" s="743" t="s">
        <v>515</v>
      </c>
      <c r="R9" s="9"/>
      <c r="S9" s="13"/>
    </row>
    <row r="10" spans="1:11" s="15" customFormat="1" ht="46.5" customHeight="1">
      <c r="A10" s="744"/>
      <c r="B10" s="744"/>
      <c r="C10" s="5" t="s">
        <v>42</v>
      </c>
      <c r="D10" s="5" t="s">
        <v>107</v>
      </c>
      <c r="E10" s="5" t="s">
        <v>42</v>
      </c>
      <c r="F10" s="5" t="s">
        <v>107</v>
      </c>
      <c r="G10" s="5" t="s">
        <v>42</v>
      </c>
      <c r="H10" s="5" t="s">
        <v>107</v>
      </c>
      <c r="I10" s="5" t="s">
        <v>137</v>
      </c>
      <c r="J10" s="5" t="s">
        <v>138</v>
      </c>
      <c r="K10" s="744"/>
    </row>
    <row r="11" spans="1:11" ht="12.75">
      <c r="A11" s="145">
        <v>1</v>
      </c>
      <c r="B11" s="145">
        <v>2</v>
      </c>
      <c r="C11" s="145">
        <v>3</v>
      </c>
      <c r="D11" s="145">
        <v>4</v>
      </c>
      <c r="E11" s="145">
        <v>5</v>
      </c>
      <c r="F11" s="145">
        <v>6</v>
      </c>
      <c r="G11" s="145">
        <v>7</v>
      </c>
      <c r="H11" s="145">
        <v>8</v>
      </c>
      <c r="I11" s="145">
        <v>9</v>
      </c>
      <c r="J11" s="145">
        <v>10</v>
      </c>
      <c r="K11" s="145">
        <v>11</v>
      </c>
    </row>
    <row r="12" spans="1:11" ht="15">
      <c r="A12" s="346">
        <v>1</v>
      </c>
      <c r="B12" s="347" t="s">
        <v>886</v>
      </c>
      <c r="C12" s="577">
        <v>936</v>
      </c>
      <c r="D12" s="578">
        <v>46.75762195015388</v>
      </c>
      <c r="E12" s="577">
        <v>936</v>
      </c>
      <c r="F12" s="578">
        <v>46.75762195015388</v>
      </c>
      <c r="G12" s="577">
        <v>0</v>
      </c>
      <c r="H12" s="577">
        <v>0</v>
      </c>
      <c r="I12" s="577">
        <v>0</v>
      </c>
      <c r="J12" s="577">
        <v>0</v>
      </c>
      <c r="K12" s="577">
        <v>0</v>
      </c>
    </row>
    <row r="13" spans="1:11" ht="15">
      <c r="A13" s="346">
        <v>2</v>
      </c>
      <c r="B13" s="347" t="s">
        <v>887</v>
      </c>
      <c r="C13" s="577">
        <v>1298</v>
      </c>
      <c r="D13" s="578">
        <v>64.94237804984613</v>
      </c>
      <c r="E13" s="577">
        <v>1298</v>
      </c>
      <c r="F13" s="578">
        <v>64.94237804984613</v>
      </c>
      <c r="G13" s="577">
        <v>0</v>
      </c>
      <c r="H13" s="577">
        <v>0</v>
      </c>
      <c r="I13" s="577">
        <v>0</v>
      </c>
      <c r="J13" s="577">
        <v>0</v>
      </c>
      <c r="K13" s="577">
        <v>0</v>
      </c>
    </row>
    <row r="14" spans="1:11" ht="15">
      <c r="A14" s="346">
        <v>3</v>
      </c>
      <c r="B14" s="347" t="s">
        <v>888</v>
      </c>
      <c r="C14" s="577">
        <v>1933</v>
      </c>
      <c r="D14" s="578">
        <v>96.65</v>
      </c>
      <c r="E14" s="577">
        <v>1933</v>
      </c>
      <c r="F14" s="578">
        <v>96.65</v>
      </c>
      <c r="G14" s="577">
        <v>0</v>
      </c>
      <c r="H14" s="577">
        <v>0</v>
      </c>
      <c r="I14" s="577">
        <v>0</v>
      </c>
      <c r="J14" s="577">
        <v>0</v>
      </c>
      <c r="K14" s="577">
        <v>0</v>
      </c>
    </row>
    <row r="15" spans="1:11" ht="15">
      <c r="A15" s="346">
        <v>4</v>
      </c>
      <c r="B15" s="347" t="s">
        <v>889</v>
      </c>
      <c r="C15" s="577">
        <v>2041</v>
      </c>
      <c r="D15" s="578">
        <v>102.05000000000001</v>
      </c>
      <c r="E15" s="577">
        <v>2041</v>
      </c>
      <c r="F15" s="578">
        <v>102.05000000000001</v>
      </c>
      <c r="G15" s="577">
        <v>0</v>
      </c>
      <c r="H15" s="577">
        <v>0</v>
      </c>
      <c r="I15" s="577">
        <v>0</v>
      </c>
      <c r="J15" s="577">
        <v>0</v>
      </c>
      <c r="K15" s="577">
        <v>0</v>
      </c>
    </row>
    <row r="16" spans="1:11" ht="15">
      <c r="A16" s="346">
        <v>5</v>
      </c>
      <c r="B16" s="347" t="s">
        <v>890</v>
      </c>
      <c r="C16" s="577">
        <v>2146</v>
      </c>
      <c r="D16" s="578">
        <v>107.30000000000001</v>
      </c>
      <c r="E16" s="577">
        <v>2146</v>
      </c>
      <c r="F16" s="578">
        <v>107.30000000000001</v>
      </c>
      <c r="G16" s="577">
        <v>0</v>
      </c>
      <c r="H16" s="577">
        <v>0</v>
      </c>
      <c r="I16" s="577">
        <v>0</v>
      </c>
      <c r="J16" s="577">
        <v>0</v>
      </c>
      <c r="K16" s="577">
        <v>0</v>
      </c>
    </row>
    <row r="17" spans="1:11" ht="15">
      <c r="A17" s="346">
        <v>6</v>
      </c>
      <c r="B17" s="347" t="s">
        <v>891</v>
      </c>
      <c r="C17" s="577">
        <v>2109</v>
      </c>
      <c r="D17" s="578">
        <v>105.45</v>
      </c>
      <c r="E17" s="577">
        <v>2109</v>
      </c>
      <c r="F17" s="578">
        <v>105.45</v>
      </c>
      <c r="G17" s="577">
        <v>0</v>
      </c>
      <c r="H17" s="577">
        <v>0</v>
      </c>
      <c r="I17" s="577">
        <v>0</v>
      </c>
      <c r="J17" s="577">
        <v>0</v>
      </c>
      <c r="K17" s="577">
        <v>0</v>
      </c>
    </row>
    <row r="18" spans="1:11" ht="15">
      <c r="A18" s="346">
        <v>7</v>
      </c>
      <c r="B18" s="347" t="s">
        <v>892</v>
      </c>
      <c r="C18" s="577">
        <v>1381</v>
      </c>
      <c r="D18" s="578">
        <v>69.05</v>
      </c>
      <c r="E18" s="577">
        <v>1381</v>
      </c>
      <c r="F18" s="578">
        <v>69.05</v>
      </c>
      <c r="G18" s="577">
        <v>0</v>
      </c>
      <c r="H18" s="577">
        <v>0</v>
      </c>
      <c r="I18" s="577">
        <v>0</v>
      </c>
      <c r="J18" s="577">
        <v>0</v>
      </c>
      <c r="K18" s="577">
        <v>0</v>
      </c>
    </row>
    <row r="19" spans="1:11" ht="15">
      <c r="A19" s="346">
        <v>8</v>
      </c>
      <c r="B19" s="347" t="s">
        <v>893</v>
      </c>
      <c r="C19" s="577">
        <v>3567</v>
      </c>
      <c r="D19" s="578">
        <v>178.35000000000002</v>
      </c>
      <c r="E19" s="577">
        <v>3567</v>
      </c>
      <c r="F19" s="578">
        <v>178.35000000000002</v>
      </c>
      <c r="G19" s="577">
        <v>0</v>
      </c>
      <c r="H19" s="577">
        <v>0</v>
      </c>
      <c r="I19" s="577">
        <v>0</v>
      </c>
      <c r="J19" s="577">
        <v>0</v>
      </c>
      <c r="K19" s="577">
        <v>0</v>
      </c>
    </row>
    <row r="20" spans="1:11" ht="15">
      <c r="A20" s="346">
        <v>9</v>
      </c>
      <c r="B20" s="347" t="s">
        <v>894</v>
      </c>
      <c r="C20" s="577">
        <v>1449</v>
      </c>
      <c r="D20" s="578">
        <v>72.45</v>
      </c>
      <c r="E20" s="577">
        <v>1449</v>
      </c>
      <c r="F20" s="578">
        <v>72.45</v>
      </c>
      <c r="G20" s="577">
        <v>0</v>
      </c>
      <c r="H20" s="577">
        <v>0</v>
      </c>
      <c r="I20" s="577">
        <v>0</v>
      </c>
      <c r="J20" s="577">
        <v>0</v>
      </c>
      <c r="K20" s="577">
        <v>0</v>
      </c>
    </row>
    <row r="21" spans="1:11" ht="15">
      <c r="A21" s="346">
        <v>10</v>
      </c>
      <c r="B21" s="347" t="s">
        <v>895</v>
      </c>
      <c r="C21" s="577">
        <v>1943</v>
      </c>
      <c r="D21" s="578">
        <v>97.15</v>
      </c>
      <c r="E21" s="577">
        <v>1943</v>
      </c>
      <c r="F21" s="578">
        <v>97.15</v>
      </c>
      <c r="G21" s="577">
        <v>0</v>
      </c>
      <c r="H21" s="577">
        <v>0</v>
      </c>
      <c r="I21" s="577">
        <v>0</v>
      </c>
      <c r="J21" s="577">
        <v>0</v>
      </c>
      <c r="K21" s="577">
        <v>0</v>
      </c>
    </row>
    <row r="22" spans="1:11" ht="30">
      <c r="A22" s="346">
        <v>11</v>
      </c>
      <c r="B22" s="347" t="s">
        <v>896</v>
      </c>
      <c r="C22" s="577">
        <v>1540</v>
      </c>
      <c r="D22" s="578">
        <v>77</v>
      </c>
      <c r="E22" s="577">
        <v>1540</v>
      </c>
      <c r="F22" s="578">
        <v>77</v>
      </c>
      <c r="G22" s="577">
        <v>0</v>
      </c>
      <c r="H22" s="577">
        <v>0</v>
      </c>
      <c r="I22" s="577">
        <v>0</v>
      </c>
      <c r="J22" s="577">
        <v>0</v>
      </c>
      <c r="K22" s="577">
        <v>0</v>
      </c>
    </row>
    <row r="23" spans="1:11" ht="15">
      <c r="A23" s="346">
        <v>12</v>
      </c>
      <c r="B23" s="347" t="s">
        <v>897</v>
      </c>
      <c r="C23" s="577">
        <v>2360</v>
      </c>
      <c r="D23" s="578">
        <v>118</v>
      </c>
      <c r="E23" s="577">
        <v>2360</v>
      </c>
      <c r="F23" s="578">
        <v>118</v>
      </c>
      <c r="G23" s="577">
        <v>0</v>
      </c>
      <c r="H23" s="577">
        <v>0</v>
      </c>
      <c r="I23" s="577">
        <v>0</v>
      </c>
      <c r="J23" s="577">
        <v>0</v>
      </c>
      <c r="K23" s="577">
        <v>0</v>
      </c>
    </row>
    <row r="24" spans="1:11" ht="15">
      <c r="A24" s="346">
        <v>13</v>
      </c>
      <c r="B24" s="347" t="s">
        <v>898</v>
      </c>
      <c r="C24" s="577">
        <v>2159</v>
      </c>
      <c r="D24" s="578">
        <v>107.95</v>
      </c>
      <c r="E24" s="577">
        <v>2159</v>
      </c>
      <c r="F24" s="578">
        <v>107.95</v>
      </c>
      <c r="G24" s="577">
        <v>0</v>
      </c>
      <c r="H24" s="577">
        <v>0</v>
      </c>
      <c r="I24" s="577">
        <v>0</v>
      </c>
      <c r="J24" s="577">
        <v>0</v>
      </c>
      <c r="K24" s="577">
        <v>0</v>
      </c>
    </row>
    <row r="25" spans="1:11" ht="15">
      <c r="A25" s="346">
        <v>14</v>
      </c>
      <c r="B25" s="347" t="s">
        <v>899</v>
      </c>
      <c r="C25" s="577">
        <v>1159</v>
      </c>
      <c r="D25" s="578">
        <v>57.95</v>
      </c>
      <c r="E25" s="577">
        <v>1159</v>
      </c>
      <c r="F25" s="578">
        <v>57.95</v>
      </c>
      <c r="G25" s="577">
        <v>0</v>
      </c>
      <c r="H25" s="577">
        <v>0</v>
      </c>
      <c r="I25" s="577">
        <v>0</v>
      </c>
      <c r="J25" s="577">
        <v>0</v>
      </c>
      <c r="K25" s="577">
        <v>0</v>
      </c>
    </row>
    <row r="26" spans="1:11" ht="15">
      <c r="A26" s="346">
        <v>15</v>
      </c>
      <c r="B26" s="347" t="s">
        <v>900</v>
      </c>
      <c r="C26" s="577">
        <v>709</v>
      </c>
      <c r="D26" s="578">
        <v>35.45</v>
      </c>
      <c r="E26" s="577">
        <v>709</v>
      </c>
      <c r="F26" s="578">
        <v>35.45</v>
      </c>
      <c r="G26" s="577">
        <v>0</v>
      </c>
      <c r="H26" s="577">
        <v>0</v>
      </c>
      <c r="I26" s="577">
        <v>0</v>
      </c>
      <c r="J26" s="577">
        <v>0</v>
      </c>
      <c r="K26" s="577">
        <v>0</v>
      </c>
    </row>
    <row r="27" spans="1:11" ht="15">
      <c r="A27" s="346">
        <v>16</v>
      </c>
      <c r="B27" s="347" t="s">
        <v>901</v>
      </c>
      <c r="C27" s="577">
        <v>3203</v>
      </c>
      <c r="D27" s="578">
        <v>160.15</v>
      </c>
      <c r="E27" s="577">
        <v>3203</v>
      </c>
      <c r="F27" s="578">
        <v>160.15</v>
      </c>
      <c r="G27" s="577">
        <v>0</v>
      </c>
      <c r="H27" s="577">
        <v>0</v>
      </c>
      <c r="I27" s="577">
        <v>0</v>
      </c>
      <c r="J27" s="577">
        <v>0</v>
      </c>
      <c r="K27" s="577">
        <v>0</v>
      </c>
    </row>
    <row r="28" spans="1:11" ht="15">
      <c r="A28" s="346">
        <v>17</v>
      </c>
      <c r="B28" s="347" t="s">
        <v>902</v>
      </c>
      <c r="C28" s="577">
        <v>1661</v>
      </c>
      <c r="D28" s="578">
        <v>83.05000000000001</v>
      </c>
      <c r="E28" s="577">
        <v>1661</v>
      </c>
      <c r="F28" s="578">
        <v>83.05000000000001</v>
      </c>
      <c r="G28" s="577">
        <v>0</v>
      </c>
      <c r="H28" s="577">
        <v>0</v>
      </c>
      <c r="I28" s="577">
        <v>0</v>
      </c>
      <c r="J28" s="577">
        <v>0</v>
      </c>
      <c r="K28" s="577">
        <v>0</v>
      </c>
    </row>
    <row r="29" spans="1:11" ht="15">
      <c r="A29" s="348">
        <v>18</v>
      </c>
      <c r="B29" s="349" t="s">
        <v>903</v>
      </c>
      <c r="C29" s="577">
        <v>1874</v>
      </c>
      <c r="D29" s="578">
        <v>93.7</v>
      </c>
      <c r="E29" s="577">
        <v>1874</v>
      </c>
      <c r="F29" s="578">
        <v>93.7</v>
      </c>
      <c r="G29" s="577">
        <v>0</v>
      </c>
      <c r="H29" s="577">
        <v>0</v>
      </c>
      <c r="I29" s="577">
        <v>0</v>
      </c>
      <c r="J29" s="577">
        <v>0</v>
      </c>
      <c r="K29" s="577">
        <v>0</v>
      </c>
    </row>
    <row r="30" spans="1:11" ht="15">
      <c r="A30" s="346">
        <v>19</v>
      </c>
      <c r="B30" s="347" t="s">
        <v>904</v>
      </c>
      <c r="C30" s="577">
        <v>1248</v>
      </c>
      <c r="D30" s="578">
        <v>62.400000000000006</v>
      </c>
      <c r="E30" s="577">
        <v>1248</v>
      </c>
      <c r="F30" s="578">
        <v>62.400000000000006</v>
      </c>
      <c r="G30" s="577">
        <v>0</v>
      </c>
      <c r="H30" s="577">
        <v>0</v>
      </c>
      <c r="I30" s="577">
        <v>0</v>
      </c>
      <c r="J30" s="577">
        <v>0</v>
      </c>
      <c r="K30" s="577">
        <v>0</v>
      </c>
    </row>
    <row r="31" spans="1:11" ht="15">
      <c r="A31" s="348">
        <v>20</v>
      </c>
      <c r="B31" s="349" t="s">
        <v>905</v>
      </c>
      <c r="C31" s="577">
        <v>1094</v>
      </c>
      <c r="D31" s="578">
        <v>54.7</v>
      </c>
      <c r="E31" s="577">
        <v>1094</v>
      </c>
      <c r="F31" s="578">
        <v>54.7</v>
      </c>
      <c r="G31" s="577">
        <v>0</v>
      </c>
      <c r="H31" s="577">
        <v>0</v>
      </c>
      <c r="I31" s="577">
        <v>0</v>
      </c>
      <c r="J31" s="577">
        <v>0</v>
      </c>
      <c r="K31" s="577">
        <v>0</v>
      </c>
    </row>
    <row r="32" spans="1:11" ht="15">
      <c r="A32" s="346">
        <v>21</v>
      </c>
      <c r="B32" s="347" t="s">
        <v>906</v>
      </c>
      <c r="C32" s="577">
        <v>1212</v>
      </c>
      <c r="D32" s="578">
        <v>60.6</v>
      </c>
      <c r="E32" s="577">
        <v>1212</v>
      </c>
      <c r="F32" s="578">
        <v>60.6</v>
      </c>
      <c r="G32" s="577">
        <v>0</v>
      </c>
      <c r="H32" s="577">
        <v>0</v>
      </c>
      <c r="I32" s="577">
        <v>0</v>
      </c>
      <c r="J32" s="577">
        <v>0</v>
      </c>
      <c r="K32" s="577">
        <v>0</v>
      </c>
    </row>
    <row r="33" spans="1:11" ht="30">
      <c r="A33" s="346">
        <v>22</v>
      </c>
      <c r="B33" s="347" t="s">
        <v>907</v>
      </c>
      <c r="C33" s="577">
        <v>1525</v>
      </c>
      <c r="D33" s="578">
        <v>76.25</v>
      </c>
      <c r="E33" s="577">
        <v>1525</v>
      </c>
      <c r="F33" s="578">
        <v>76.25</v>
      </c>
      <c r="G33" s="577">
        <v>0</v>
      </c>
      <c r="H33" s="577">
        <v>0</v>
      </c>
      <c r="I33" s="577">
        <v>0</v>
      </c>
      <c r="J33" s="577">
        <v>0</v>
      </c>
      <c r="K33" s="577">
        <v>0</v>
      </c>
    </row>
    <row r="34" spans="1:11" ht="15">
      <c r="A34" s="346">
        <v>23</v>
      </c>
      <c r="B34" s="347" t="s">
        <v>908</v>
      </c>
      <c r="C34" s="577">
        <v>1764</v>
      </c>
      <c r="D34" s="578">
        <v>88.2</v>
      </c>
      <c r="E34" s="577">
        <v>1764</v>
      </c>
      <c r="F34" s="578">
        <v>88.2</v>
      </c>
      <c r="G34" s="577">
        <v>0</v>
      </c>
      <c r="H34" s="577">
        <v>0</v>
      </c>
      <c r="I34" s="577">
        <v>0</v>
      </c>
      <c r="J34" s="577">
        <v>0</v>
      </c>
      <c r="K34" s="577">
        <v>0</v>
      </c>
    </row>
    <row r="35" spans="1:11" ht="15">
      <c r="A35" s="346">
        <v>24</v>
      </c>
      <c r="B35" s="347" t="s">
        <v>909</v>
      </c>
      <c r="C35" s="577">
        <v>1160</v>
      </c>
      <c r="D35" s="578">
        <v>58</v>
      </c>
      <c r="E35" s="577">
        <v>1160</v>
      </c>
      <c r="F35" s="578">
        <v>58</v>
      </c>
      <c r="G35" s="577">
        <v>0</v>
      </c>
      <c r="H35" s="577">
        <v>0</v>
      </c>
      <c r="I35" s="577">
        <v>0</v>
      </c>
      <c r="J35" s="577">
        <v>0</v>
      </c>
      <c r="K35" s="577">
        <v>0</v>
      </c>
    </row>
    <row r="36" spans="1:11" ht="15">
      <c r="A36" s="346">
        <v>25</v>
      </c>
      <c r="B36" s="347" t="s">
        <v>910</v>
      </c>
      <c r="C36" s="577">
        <v>1632</v>
      </c>
      <c r="D36" s="578">
        <v>81.6</v>
      </c>
      <c r="E36" s="577">
        <v>1632</v>
      </c>
      <c r="F36" s="578">
        <v>81.6</v>
      </c>
      <c r="G36" s="577">
        <v>0</v>
      </c>
      <c r="H36" s="577">
        <v>0</v>
      </c>
      <c r="I36" s="577">
        <v>0</v>
      </c>
      <c r="J36" s="577">
        <v>0</v>
      </c>
      <c r="K36" s="577">
        <v>0</v>
      </c>
    </row>
    <row r="37" spans="1:11" ht="30">
      <c r="A37" s="346">
        <v>26</v>
      </c>
      <c r="B37" s="347" t="s">
        <v>911</v>
      </c>
      <c r="C37" s="577">
        <v>2314</v>
      </c>
      <c r="D37" s="578">
        <v>115.7</v>
      </c>
      <c r="E37" s="577">
        <v>2314</v>
      </c>
      <c r="F37" s="578">
        <v>115.7</v>
      </c>
      <c r="G37" s="577">
        <v>0</v>
      </c>
      <c r="H37" s="577">
        <v>0</v>
      </c>
      <c r="I37" s="577">
        <v>0</v>
      </c>
      <c r="J37" s="577">
        <v>0</v>
      </c>
      <c r="K37" s="577">
        <v>0</v>
      </c>
    </row>
    <row r="38" spans="1:11" ht="15">
      <c r="A38" s="346">
        <v>27</v>
      </c>
      <c r="B38" s="347" t="s">
        <v>912</v>
      </c>
      <c r="C38" s="577">
        <v>2006</v>
      </c>
      <c r="D38" s="578">
        <v>100.30000000000001</v>
      </c>
      <c r="E38" s="577">
        <v>2006</v>
      </c>
      <c r="F38" s="578">
        <v>100.30000000000001</v>
      </c>
      <c r="G38" s="577">
        <v>0</v>
      </c>
      <c r="H38" s="577">
        <v>0</v>
      </c>
      <c r="I38" s="577">
        <v>0</v>
      </c>
      <c r="J38" s="577">
        <v>0</v>
      </c>
      <c r="K38" s="577">
        <v>0</v>
      </c>
    </row>
    <row r="39" spans="1:11" ht="15">
      <c r="A39" s="346">
        <v>28</v>
      </c>
      <c r="B39" s="347" t="s">
        <v>913</v>
      </c>
      <c r="C39" s="577">
        <v>2511</v>
      </c>
      <c r="D39" s="578">
        <v>125.55000000000001</v>
      </c>
      <c r="E39" s="577">
        <v>2511</v>
      </c>
      <c r="F39" s="578">
        <v>125.55000000000001</v>
      </c>
      <c r="G39" s="577">
        <v>0</v>
      </c>
      <c r="H39" s="577">
        <v>0</v>
      </c>
      <c r="I39" s="577">
        <v>0</v>
      </c>
      <c r="J39" s="577">
        <v>0</v>
      </c>
      <c r="K39" s="577">
        <v>0</v>
      </c>
    </row>
    <row r="40" spans="1:11" ht="15">
      <c r="A40" s="346">
        <v>29</v>
      </c>
      <c r="B40" s="347" t="s">
        <v>914</v>
      </c>
      <c r="C40" s="577">
        <v>2115</v>
      </c>
      <c r="D40" s="578">
        <v>105.75</v>
      </c>
      <c r="E40" s="577">
        <v>2115</v>
      </c>
      <c r="F40" s="578">
        <v>105.75</v>
      </c>
      <c r="G40" s="577">
        <v>0</v>
      </c>
      <c r="H40" s="577">
        <v>0</v>
      </c>
      <c r="I40" s="577">
        <v>0</v>
      </c>
      <c r="J40" s="577">
        <v>0</v>
      </c>
      <c r="K40" s="577">
        <v>0</v>
      </c>
    </row>
    <row r="41" spans="1:11" ht="15">
      <c r="A41" s="346">
        <v>30</v>
      </c>
      <c r="B41" s="347" t="s">
        <v>915</v>
      </c>
      <c r="C41" s="577">
        <v>2241</v>
      </c>
      <c r="D41" s="578">
        <v>112.05000000000001</v>
      </c>
      <c r="E41" s="577">
        <v>2241</v>
      </c>
      <c r="F41" s="578">
        <v>112.05000000000001</v>
      </c>
      <c r="G41" s="577">
        <v>0</v>
      </c>
      <c r="H41" s="577">
        <v>0</v>
      </c>
      <c r="I41" s="577">
        <v>0</v>
      </c>
      <c r="J41" s="577">
        <v>0</v>
      </c>
      <c r="K41" s="577">
        <v>0</v>
      </c>
    </row>
    <row r="42" spans="1:11" ht="15">
      <c r="A42" s="346">
        <v>31</v>
      </c>
      <c r="B42" s="347" t="s">
        <v>916</v>
      </c>
      <c r="C42" s="577">
        <v>3248</v>
      </c>
      <c r="D42" s="578">
        <v>162.4</v>
      </c>
      <c r="E42" s="577">
        <v>3248</v>
      </c>
      <c r="F42" s="578">
        <v>162.4</v>
      </c>
      <c r="G42" s="577">
        <v>0</v>
      </c>
      <c r="H42" s="577">
        <v>0</v>
      </c>
      <c r="I42" s="577">
        <v>0</v>
      </c>
      <c r="J42" s="577">
        <v>0</v>
      </c>
      <c r="K42" s="577">
        <v>0</v>
      </c>
    </row>
    <row r="43" spans="1:11" ht="15">
      <c r="A43" s="346">
        <v>32</v>
      </c>
      <c r="B43" s="347" t="s">
        <v>917</v>
      </c>
      <c r="C43" s="577">
        <v>1513</v>
      </c>
      <c r="D43" s="578">
        <v>75.65</v>
      </c>
      <c r="E43" s="577">
        <v>1513</v>
      </c>
      <c r="F43" s="578">
        <v>75.65</v>
      </c>
      <c r="G43" s="577">
        <v>0</v>
      </c>
      <c r="H43" s="577">
        <v>0</v>
      </c>
      <c r="I43" s="577">
        <v>0</v>
      </c>
      <c r="J43" s="577">
        <v>0</v>
      </c>
      <c r="K43" s="577">
        <v>0</v>
      </c>
    </row>
    <row r="44" spans="1:11" ht="15">
      <c r="A44" s="346">
        <v>33</v>
      </c>
      <c r="B44" s="347" t="s">
        <v>918</v>
      </c>
      <c r="C44" s="577">
        <v>1937</v>
      </c>
      <c r="D44" s="578">
        <v>96.85000000000001</v>
      </c>
      <c r="E44" s="577">
        <v>1937</v>
      </c>
      <c r="F44" s="578">
        <v>96.85000000000001</v>
      </c>
      <c r="G44" s="577">
        <v>0</v>
      </c>
      <c r="H44" s="577">
        <v>0</v>
      </c>
      <c r="I44" s="577">
        <v>0</v>
      </c>
      <c r="J44" s="577">
        <v>0</v>
      </c>
      <c r="K44" s="577">
        <v>0</v>
      </c>
    </row>
    <row r="45" spans="1:11" ht="15">
      <c r="A45" s="346">
        <v>34</v>
      </c>
      <c r="B45" s="347" t="s">
        <v>919</v>
      </c>
      <c r="C45" s="577">
        <v>1070</v>
      </c>
      <c r="D45" s="578">
        <v>53.5</v>
      </c>
      <c r="E45" s="577">
        <v>1070</v>
      </c>
      <c r="F45" s="578">
        <v>53.5</v>
      </c>
      <c r="G45" s="577">
        <v>0</v>
      </c>
      <c r="H45" s="577">
        <v>0</v>
      </c>
      <c r="I45" s="577">
        <v>0</v>
      </c>
      <c r="J45" s="577">
        <v>0</v>
      </c>
      <c r="K45" s="577">
        <v>0</v>
      </c>
    </row>
    <row r="46" spans="1:11" s="13" customFormat="1" ht="12.75">
      <c r="A46" s="3" t="s">
        <v>19</v>
      </c>
      <c r="B46" s="9"/>
      <c r="C46" s="579">
        <v>62058</v>
      </c>
      <c r="D46" s="580">
        <v>3102.9000000000005</v>
      </c>
      <c r="E46" s="579">
        <v>62058</v>
      </c>
      <c r="F46" s="580">
        <v>3102.9000000000005</v>
      </c>
      <c r="G46" s="579">
        <v>0</v>
      </c>
      <c r="H46" s="579">
        <v>0</v>
      </c>
      <c r="I46" s="579">
        <v>0</v>
      </c>
      <c r="J46" s="579">
        <v>0</v>
      </c>
      <c r="K46" s="579">
        <v>0</v>
      </c>
    </row>
    <row r="47" s="13" customFormat="1" ht="12.75"/>
    <row r="48" s="13" customFormat="1" ht="12.75">
      <c r="A48" s="11" t="s">
        <v>43</v>
      </c>
    </row>
    <row r="49" spans="3:6" ht="15.75" customHeight="1">
      <c r="C49" s="865"/>
      <c r="D49" s="865"/>
      <c r="E49" s="865"/>
      <c r="F49" s="865"/>
    </row>
    <row r="50" spans="2:16" s="16" customFormat="1" ht="13.5" customHeight="1">
      <c r="B50" s="86"/>
      <c r="C50" s="86"/>
      <c r="D50" s="86"/>
      <c r="E50" s="86"/>
      <c r="F50" s="86"/>
      <c r="G50" s="86"/>
      <c r="H50" s="86"/>
      <c r="I50" s="695" t="s">
        <v>13</v>
      </c>
      <c r="J50" s="695"/>
      <c r="K50" s="86"/>
      <c r="L50" s="86"/>
      <c r="M50" s="86"/>
      <c r="N50" s="86"/>
      <c r="O50" s="86"/>
      <c r="P50" s="86"/>
    </row>
    <row r="51" spans="1:16" s="16" customFormat="1" ht="12.75" customHeight="1">
      <c r="A51" s="696" t="s">
        <v>14</v>
      </c>
      <c r="B51" s="696"/>
      <c r="C51" s="696"/>
      <c r="D51" s="696"/>
      <c r="E51" s="696"/>
      <c r="F51" s="696"/>
      <c r="G51" s="696"/>
      <c r="H51" s="696"/>
      <c r="I51" s="696"/>
      <c r="J51" s="696"/>
      <c r="K51" s="86"/>
      <c r="L51" s="86"/>
      <c r="M51" s="86"/>
      <c r="N51" s="86"/>
      <c r="O51" s="86"/>
      <c r="P51" s="86"/>
    </row>
    <row r="52" spans="1:16" s="16" customFormat="1" ht="12.75" customHeight="1">
      <c r="A52" s="696" t="s">
        <v>20</v>
      </c>
      <c r="B52" s="696"/>
      <c r="C52" s="696"/>
      <c r="D52" s="696"/>
      <c r="E52" s="696"/>
      <c r="F52" s="696"/>
      <c r="G52" s="696"/>
      <c r="H52" s="696"/>
      <c r="I52" s="696"/>
      <c r="J52" s="696"/>
      <c r="K52" s="86"/>
      <c r="L52" s="86"/>
      <c r="M52" s="86"/>
      <c r="N52" s="86"/>
      <c r="O52" s="86"/>
      <c r="P52" s="86"/>
    </row>
    <row r="53" spans="1:9" s="16" customFormat="1" ht="12.75">
      <c r="A53" s="15" t="s">
        <v>23</v>
      </c>
      <c r="B53" s="15"/>
      <c r="C53" s="15"/>
      <c r="D53" s="15"/>
      <c r="E53" s="15"/>
      <c r="F53" s="15"/>
      <c r="H53" s="668" t="s">
        <v>24</v>
      </c>
      <c r="I53" s="668"/>
    </row>
    <row r="54" s="16" customFormat="1" ht="12.75">
      <c r="A54" s="15"/>
    </row>
    <row r="55" spans="1:10" ht="12.75">
      <c r="A55" s="746"/>
      <c r="B55" s="746"/>
      <c r="C55" s="746"/>
      <c r="D55" s="746"/>
      <c r="E55" s="746"/>
      <c r="F55" s="746"/>
      <c r="G55" s="746"/>
      <c r="H55" s="746"/>
      <c r="I55" s="746"/>
      <c r="J55" s="746"/>
    </row>
  </sheetData>
  <sheetProtection/>
  <mergeCells count="20">
    <mergeCell ref="C49:F49"/>
    <mergeCell ref="K9:K10"/>
    <mergeCell ref="I50:J50"/>
    <mergeCell ref="B9:B10"/>
    <mergeCell ref="J1:K1"/>
    <mergeCell ref="I9:J9"/>
    <mergeCell ref="D1:E1"/>
    <mergeCell ref="A2:J2"/>
    <mergeCell ref="A3:J3"/>
    <mergeCell ref="A9:A10"/>
    <mergeCell ref="E9:F9"/>
    <mergeCell ref="A5:L5"/>
    <mergeCell ref="G9:H9"/>
    <mergeCell ref="I7:K7"/>
    <mergeCell ref="A55:J55"/>
    <mergeCell ref="A51:J51"/>
    <mergeCell ref="A52:J52"/>
    <mergeCell ref="H53:I53"/>
    <mergeCell ref="C8:J8"/>
    <mergeCell ref="C9:D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T56"/>
  <sheetViews>
    <sheetView zoomScale="80" zoomScaleNormal="80" zoomScaleSheetLayoutView="86" zoomScalePageLayoutView="0" workbookViewId="0" topLeftCell="A28">
      <selection activeCell="I59" sqref="I59"/>
    </sheetView>
  </sheetViews>
  <sheetFormatPr defaultColWidth="9.140625" defaultRowHeight="12.75"/>
  <cols>
    <col min="1" max="1" width="9.28125" style="15" customWidth="1"/>
    <col min="2" max="3" width="8.57421875" style="15" customWidth="1"/>
    <col min="4" max="4" width="12.00390625" style="15" customWidth="1"/>
    <col min="5" max="5" width="8.57421875" style="15" customWidth="1"/>
    <col min="6" max="6" width="9.57421875" style="15" customWidth="1"/>
    <col min="7" max="7" width="8.57421875" style="15" customWidth="1"/>
    <col min="8" max="8" width="11.7109375" style="15" customWidth="1"/>
    <col min="9" max="15" width="8.57421875" style="15" customWidth="1"/>
    <col min="16" max="16" width="8.421875" style="15" customWidth="1"/>
    <col min="17" max="19" width="8.57421875" style="15" customWidth="1"/>
    <col min="20" max="16384" width="9.140625" style="15" customWidth="1"/>
  </cols>
  <sheetData>
    <row r="1" spans="1:19" ht="12.75">
      <c r="A1" s="15" t="s">
        <v>11</v>
      </c>
      <c r="H1" s="668"/>
      <c r="I1" s="668"/>
      <c r="R1" s="663" t="s">
        <v>57</v>
      </c>
      <c r="S1" s="663"/>
    </row>
    <row r="2" spans="1:19" s="14" customFormat="1" ht="15.75">
      <c r="A2" s="664" t="s">
        <v>0</v>
      </c>
      <c r="B2" s="664"/>
      <c r="C2" s="664"/>
      <c r="D2" s="664"/>
      <c r="E2" s="664"/>
      <c r="F2" s="664"/>
      <c r="G2" s="664"/>
      <c r="H2" s="664"/>
      <c r="I2" s="664"/>
      <c r="J2" s="664"/>
      <c r="K2" s="664"/>
      <c r="L2" s="664"/>
      <c r="M2" s="664"/>
      <c r="N2" s="664"/>
      <c r="O2" s="664"/>
      <c r="P2" s="664"/>
      <c r="Q2" s="664"/>
      <c r="R2" s="664"/>
      <c r="S2" s="664"/>
    </row>
    <row r="3" spans="1:19" s="14" customFormat="1" ht="20.25" customHeight="1">
      <c r="A3" s="665" t="s">
        <v>704</v>
      </c>
      <c r="B3" s="665"/>
      <c r="C3" s="665"/>
      <c r="D3" s="665"/>
      <c r="E3" s="665"/>
      <c r="F3" s="665"/>
      <c r="G3" s="665"/>
      <c r="H3" s="665"/>
      <c r="I3" s="665"/>
      <c r="J3" s="665"/>
      <c r="K3" s="665"/>
      <c r="L3" s="665"/>
      <c r="M3" s="665"/>
      <c r="N3" s="665"/>
      <c r="O3" s="665"/>
      <c r="P3" s="665"/>
      <c r="Q3" s="665"/>
      <c r="R3" s="665"/>
      <c r="S3" s="665"/>
    </row>
    <row r="5" spans="1:19" s="14" customFormat="1" ht="15.75">
      <c r="A5" s="666" t="s">
        <v>742</v>
      </c>
      <c r="B5" s="666"/>
      <c r="C5" s="666"/>
      <c r="D5" s="666"/>
      <c r="E5" s="666"/>
      <c r="F5" s="666"/>
      <c r="G5" s="666"/>
      <c r="H5" s="666"/>
      <c r="I5" s="666"/>
      <c r="J5" s="666"/>
      <c r="K5" s="666"/>
      <c r="L5" s="666"/>
      <c r="M5" s="666"/>
      <c r="N5" s="666"/>
      <c r="O5" s="666"/>
      <c r="P5" s="666"/>
      <c r="Q5" s="666"/>
      <c r="R5" s="666"/>
      <c r="S5" s="666"/>
    </row>
    <row r="6" spans="1:2" ht="12.75">
      <c r="A6" s="667" t="s">
        <v>163</v>
      </c>
      <c r="B6" s="667"/>
    </row>
    <row r="7" spans="1:19" ht="12.75">
      <c r="A7" s="667" t="s">
        <v>169</v>
      </c>
      <c r="B7" s="667"/>
      <c r="C7" s="667"/>
      <c r="D7" s="667"/>
      <c r="E7" s="667"/>
      <c r="F7" s="667"/>
      <c r="G7" s="667"/>
      <c r="H7" s="667"/>
      <c r="I7" s="667"/>
      <c r="R7" s="31"/>
      <c r="S7" s="31"/>
    </row>
    <row r="9" spans="1:12" ht="18" customHeight="1">
      <c r="A9" s="5"/>
      <c r="B9" s="662" t="s">
        <v>45</v>
      </c>
      <c r="C9" s="662"/>
      <c r="D9" s="662" t="s">
        <v>46</v>
      </c>
      <c r="E9" s="662"/>
      <c r="F9" s="662" t="s">
        <v>47</v>
      </c>
      <c r="G9" s="662"/>
      <c r="H9" s="669" t="s">
        <v>48</v>
      </c>
      <c r="I9" s="669"/>
      <c r="J9" s="662" t="s">
        <v>49</v>
      </c>
      <c r="K9" s="662"/>
      <c r="L9" s="27" t="s">
        <v>19</v>
      </c>
    </row>
    <row r="10" spans="1:12" s="71" customFormat="1" ht="13.5" customHeight="1">
      <c r="A10" s="72">
        <v>1</v>
      </c>
      <c r="B10" s="659">
        <v>2</v>
      </c>
      <c r="C10" s="659"/>
      <c r="D10" s="659">
        <v>3</v>
      </c>
      <c r="E10" s="659"/>
      <c r="F10" s="659">
        <v>4</v>
      </c>
      <c r="G10" s="659"/>
      <c r="H10" s="659">
        <v>5</v>
      </c>
      <c r="I10" s="659"/>
      <c r="J10" s="659">
        <v>6</v>
      </c>
      <c r="K10" s="659"/>
      <c r="L10" s="72">
        <v>7</v>
      </c>
    </row>
    <row r="11" spans="1:12" ht="12.75">
      <c r="A11" s="3" t="s">
        <v>50</v>
      </c>
      <c r="B11" s="654"/>
      <c r="C11" s="654"/>
      <c r="D11" s="654"/>
      <c r="E11" s="654"/>
      <c r="F11" s="654"/>
      <c r="G11" s="654"/>
      <c r="H11" s="654"/>
      <c r="I11" s="654"/>
      <c r="J11" s="654"/>
      <c r="K11" s="654"/>
      <c r="L11" s="19"/>
    </row>
    <row r="12" spans="1:12" ht="12.75">
      <c r="A12" s="3" t="s">
        <v>1088</v>
      </c>
      <c r="B12" s="655">
        <v>25345</v>
      </c>
      <c r="C12" s="656"/>
      <c r="D12" s="654">
        <v>12522</v>
      </c>
      <c r="E12" s="654"/>
      <c r="F12" s="654">
        <v>56328</v>
      </c>
      <c r="G12" s="654"/>
      <c r="H12" s="654">
        <v>12537</v>
      </c>
      <c r="I12" s="654"/>
      <c r="J12" s="654">
        <v>11195</v>
      </c>
      <c r="K12" s="654"/>
      <c r="L12" s="19">
        <f>SUM(B12:K12)</f>
        <v>117927</v>
      </c>
    </row>
    <row r="13" spans="1:12" ht="12.75">
      <c r="A13" s="3" t="s">
        <v>19</v>
      </c>
      <c r="B13" s="642"/>
      <c r="C13" s="642"/>
      <c r="D13" s="642"/>
      <c r="E13" s="642"/>
      <c r="F13" s="642"/>
      <c r="G13" s="642"/>
      <c r="H13" s="642"/>
      <c r="I13" s="642"/>
      <c r="J13" s="642"/>
      <c r="K13" s="642"/>
      <c r="L13" s="3"/>
    </row>
    <row r="14" spans="1:12" ht="12.75">
      <c r="A14" s="12"/>
      <c r="B14" s="12"/>
      <c r="C14" s="12"/>
      <c r="D14" s="12"/>
      <c r="E14" s="12"/>
      <c r="F14" s="12"/>
      <c r="G14" s="12"/>
      <c r="H14" s="12"/>
      <c r="I14" s="12"/>
      <c r="J14" s="12"/>
      <c r="K14" s="12"/>
      <c r="L14" s="12"/>
    </row>
    <row r="15" spans="1:12" ht="12.75">
      <c r="A15" s="691" t="s">
        <v>428</v>
      </c>
      <c r="B15" s="691"/>
      <c r="C15" s="691"/>
      <c r="D15" s="691"/>
      <c r="E15" s="691"/>
      <c r="F15" s="691"/>
      <c r="G15" s="691"/>
      <c r="H15" s="12"/>
      <c r="I15" s="12"/>
      <c r="J15" s="12"/>
      <c r="K15" s="12"/>
      <c r="L15" s="12"/>
    </row>
    <row r="16" spans="1:12" ht="12.75" customHeight="1">
      <c r="A16" s="693" t="s">
        <v>178</v>
      </c>
      <c r="B16" s="694"/>
      <c r="C16" s="692" t="s">
        <v>204</v>
      </c>
      <c r="D16" s="692"/>
      <c r="E16" s="3" t="s">
        <v>19</v>
      </c>
      <c r="I16" s="12"/>
      <c r="J16" s="12"/>
      <c r="K16" s="12"/>
      <c r="L16" s="12"/>
    </row>
    <row r="17" spans="1:12" ht="12.75">
      <c r="A17" s="652">
        <v>600</v>
      </c>
      <c r="B17" s="653"/>
      <c r="C17" s="652" t="s">
        <v>1089</v>
      </c>
      <c r="D17" s="653"/>
      <c r="E17" s="3">
        <v>2700</v>
      </c>
      <c r="I17" s="12"/>
      <c r="J17" s="12"/>
      <c r="K17" s="12"/>
      <c r="L17" s="12"/>
    </row>
    <row r="18" spans="1:12" ht="12.75">
      <c r="A18" s="652">
        <v>600</v>
      </c>
      <c r="B18" s="653"/>
      <c r="C18" s="652" t="s">
        <v>1090</v>
      </c>
      <c r="D18" s="653"/>
      <c r="E18" s="3">
        <v>2600</v>
      </c>
      <c r="I18" s="12"/>
      <c r="J18" s="12"/>
      <c r="K18" s="12"/>
      <c r="L18" s="12"/>
    </row>
    <row r="19" spans="1:12" ht="12.75">
      <c r="A19" s="262"/>
      <c r="B19" s="262"/>
      <c r="C19" s="262"/>
      <c r="D19" s="262"/>
      <c r="E19" s="262"/>
      <c r="F19" s="262"/>
      <c r="G19" s="262"/>
      <c r="H19" s="12"/>
      <c r="I19" s="12"/>
      <c r="J19" s="12"/>
      <c r="K19" s="12"/>
      <c r="L19" s="12"/>
    </row>
    <row r="21" spans="1:19" ht="18.75" customHeight="1">
      <c r="A21" s="678" t="s">
        <v>170</v>
      </c>
      <c r="B21" s="678"/>
      <c r="C21" s="678"/>
      <c r="D21" s="678"/>
      <c r="E21" s="678"/>
      <c r="F21" s="678"/>
      <c r="G21" s="678"/>
      <c r="H21" s="678"/>
      <c r="I21" s="678"/>
      <c r="J21" s="678"/>
      <c r="K21" s="678"/>
      <c r="L21" s="678"/>
      <c r="M21" s="678"/>
      <c r="N21" s="678"/>
      <c r="O21" s="678"/>
      <c r="P21" s="678"/>
      <c r="Q21" s="678"/>
      <c r="R21" s="678"/>
      <c r="S21" s="678"/>
    </row>
    <row r="22" spans="1:20" ht="12.75">
      <c r="A22" s="662" t="s">
        <v>26</v>
      </c>
      <c r="B22" s="662" t="s">
        <v>51</v>
      </c>
      <c r="C22" s="662"/>
      <c r="D22" s="662"/>
      <c r="E22" s="670" t="s">
        <v>27</v>
      </c>
      <c r="F22" s="670"/>
      <c r="G22" s="670"/>
      <c r="H22" s="670"/>
      <c r="I22" s="670"/>
      <c r="J22" s="670"/>
      <c r="K22" s="670"/>
      <c r="L22" s="670"/>
      <c r="M22" s="642" t="s">
        <v>28</v>
      </c>
      <c r="N22" s="642"/>
      <c r="O22" s="642"/>
      <c r="P22" s="642"/>
      <c r="Q22" s="642"/>
      <c r="R22" s="642"/>
      <c r="S22" s="642"/>
      <c r="T22" s="642"/>
    </row>
    <row r="23" spans="1:20" ht="33.75" customHeight="1">
      <c r="A23" s="662"/>
      <c r="B23" s="662"/>
      <c r="C23" s="662"/>
      <c r="D23" s="662"/>
      <c r="E23" s="645" t="s">
        <v>134</v>
      </c>
      <c r="F23" s="647"/>
      <c r="G23" s="645" t="s">
        <v>171</v>
      </c>
      <c r="H23" s="647"/>
      <c r="I23" s="662" t="s">
        <v>52</v>
      </c>
      <c r="J23" s="662"/>
      <c r="K23" s="645" t="s">
        <v>97</v>
      </c>
      <c r="L23" s="647"/>
      <c r="M23" s="645" t="s">
        <v>98</v>
      </c>
      <c r="N23" s="647"/>
      <c r="O23" s="645" t="s">
        <v>171</v>
      </c>
      <c r="P23" s="647"/>
      <c r="Q23" s="662" t="s">
        <v>52</v>
      </c>
      <c r="R23" s="662"/>
      <c r="S23" s="662" t="s">
        <v>97</v>
      </c>
      <c r="T23" s="662"/>
    </row>
    <row r="24" spans="1:20" s="71" customFormat="1" ht="15.75" customHeight="1">
      <c r="A24" s="72">
        <v>1</v>
      </c>
      <c r="B24" s="660">
        <v>2</v>
      </c>
      <c r="C24" s="677"/>
      <c r="D24" s="661"/>
      <c r="E24" s="660">
        <v>3</v>
      </c>
      <c r="F24" s="661"/>
      <c r="G24" s="660">
        <v>4</v>
      </c>
      <c r="H24" s="661"/>
      <c r="I24" s="659">
        <v>5</v>
      </c>
      <c r="J24" s="659"/>
      <c r="K24" s="659">
        <v>6</v>
      </c>
      <c r="L24" s="659"/>
      <c r="M24" s="660">
        <v>3</v>
      </c>
      <c r="N24" s="661"/>
      <c r="O24" s="660">
        <v>4</v>
      </c>
      <c r="P24" s="661"/>
      <c r="Q24" s="659">
        <v>5</v>
      </c>
      <c r="R24" s="659"/>
      <c r="S24" s="659">
        <v>6</v>
      </c>
      <c r="T24" s="659"/>
    </row>
    <row r="25" spans="1:20" ht="27.75" customHeight="1">
      <c r="A25" s="70">
        <v>1</v>
      </c>
      <c r="B25" s="671" t="s">
        <v>487</v>
      </c>
      <c r="C25" s="672"/>
      <c r="D25" s="673"/>
      <c r="E25" s="655">
        <v>100</v>
      </c>
      <c r="F25" s="656"/>
      <c r="G25" s="652" t="s">
        <v>356</v>
      </c>
      <c r="H25" s="653"/>
      <c r="I25" s="639">
        <v>345</v>
      </c>
      <c r="J25" s="639"/>
      <c r="K25" s="639">
        <v>6.8</v>
      </c>
      <c r="L25" s="639"/>
      <c r="M25" s="655">
        <v>150</v>
      </c>
      <c r="N25" s="656"/>
      <c r="O25" s="652" t="s">
        <v>356</v>
      </c>
      <c r="P25" s="653"/>
      <c r="Q25" s="639">
        <v>517.5</v>
      </c>
      <c r="R25" s="639"/>
      <c r="S25" s="639">
        <v>10</v>
      </c>
      <c r="T25" s="639"/>
    </row>
    <row r="26" spans="1:20" ht="12.75">
      <c r="A26" s="70">
        <v>2</v>
      </c>
      <c r="B26" s="674" t="s">
        <v>53</v>
      </c>
      <c r="C26" s="675"/>
      <c r="D26" s="676"/>
      <c r="E26" s="655">
        <v>20</v>
      </c>
      <c r="F26" s="656"/>
      <c r="G26" s="657">
        <v>1.801485</v>
      </c>
      <c r="H26" s="658"/>
      <c r="I26" s="639">
        <v>65</v>
      </c>
      <c r="J26" s="639"/>
      <c r="K26" s="639">
        <v>5</v>
      </c>
      <c r="L26" s="639"/>
      <c r="M26" s="655">
        <v>30</v>
      </c>
      <c r="N26" s="656"/>
      <c r="O26" s="657">
        <v>2.665355</v>
      </c>
      <c r="P26" s="658"/>
      <c r="Q26" s="639">
        <v>81.25</v>
      </c>
      <c r="R26" s="639"/>
      <c r="S26" s="639">
        <v>7.5</v>
      </c>
      <c r="T26" s="639"/>
    </row>
    <row r="27" spans="1:20" ht="12.75">
      <c r="A27" s="70">
        <v>3</v>
      </c>
      <c r="B27" s="674" t="s">
        <v>172</v>
      </c>
      <c r="C27" s="675"/>
      <c r="D27" s="676"/>
      <c r="E27" s="655">
        <v>50</v>
      </c>
      <c r="F27" s="656"/>
      <c r="G27" s="657">
        <v>1.2325949999999999</v>
      </c>
      <c r="H27" s="658"/>
      <c r="I27" s="639">
        <v>54</v>
      </c>
      <c r="J27" s="639"/>
      <c r="K27" s="639">
        <v>2</v>
      </c>
      <c r="L27" s="639"/>
      <c r="M27" s="655">
        <v>75</v>
      </c>
      <c r="N27" s="656"/>
      <c r="O27" s="657">
        <v>1.822555</v>
      </c>
      <c r="P27" s="658"/>
      <c r="Q27" s="639">
        <v>75.6</v>
      </c>
      <c r="R27" s="639"/>
      <c r="S27" s="639">
        <v>3</v>
      </c>
      <c r="T27" s="639"/>
    </row>
    <row r="28" spans="1:20" ht="12.75">
      <c r="A28" s="70">
        <v>4</v>
      </c>
      <c r="B28" s="674" t="s">
        <v>54</v>
      </c>
      <c r="C28" s="675"/>
      <c r="D28" s="676"/>
      <c r="E28" s="655">
        <v>5</v>
      </c>
      <c r="F28" s="656"/>
      <c r="G28" s="657">
        <v>0.37926</v>
      </c>
      <c r="H28" s="658"/>
      <c r="I28" s="639">
        <v>27</v>
      </c>
      <c r="J28" s="639"/>
      <c r="K28" s="639">
        <v>0</v>
      </c>
      <c r="L28" s="639"/>
      <c r="M28" s="655">
        <v>7.5</v>
      </c>
      <c r="N28" s="656"/>
      <c r="O28" s="657">
        <v>0.600495</v>
      </c>
      <c r="P28" s="658"/>
      <c r="Q28" s="639">
        <v>54</v>
      </c>
      <c r="R28" s="639"/>
      <c r="S28" s="639">
        <v>0</v>
      </c>
      <c r="T28" s="639"/>
    </row>
    <row r="29" spans="1:20" ht="12.75">
      <c r="A29" s="70">
        <v>5</v>
      </c>
      <c r="B29" s="674" t="s">
        <v>55</v>
      </c>
      <c r="C29" s="675"/>
      <c r="D29" s="676"/>
      <c r="E29" s="655">
        <v>2</v>
      </c>
      <c r="F29" s="656"/>
      <c r="G29" s="657">
        <v>0.03</v>
      </c>
      <c r="H29" s="658"/>
      <c r="I29" s="639">
        <v>0</v>
      </c>
      <c r="J29" s="639"/>
      <c r="K29" s="639">
        <v>0</v>
      </c>
      <c r="L29" s="639"/>
      <c r="M29" s="655">
        <v>4</v>
      </c>
      <c r="N29" s="656"/>
      <c r="O29" s="657">
        <v>0.06</v>
      </c>
      <c r="P29" s="658"/>
      <c r="Q29" s="639">
        <v>0</v>
      </c>
      <c r="R29" s="639"/>
      <c r="S29" s="639">
        <v>0</v>
      </c>
      <c r="T29" s="639"/>
    </row>
    <row r="30" spans="1:20" ht="12.75">
      <c r="A30" s="70">
        <v>6</v>
      </c>
      <c r="B30" s="674" t="s">
        <v>56</v>
      </c>
      <c r="C30" s="675"/>
      <c r="D30" s="676"/>
      <c r="E30" s="655">
        <v>0</v>
      </c>
      <c r="F30" s="656"/>
      <c r="G30" s="657">
        <v>0.71</v>
      </c>
      <c r="H30" s="658"/>
      <c r="I30" s="639">
        <v>0</v>
      </c>
      <c r="J30" s="639"/>
      <c r="K30" s="639">
        <v>0</v>
      </c>
      <c r="L30" s="639"/>
      <c r="M30" s="655">
        <v>0</v>
      </c>
      <c r="N30" s="656"/>
      <c r="O30" s="657">
        <v>1.07</v>
      </c>
      <c r="P30" s="658"/>
      <c r="Q30" s="639">
        <v>0</v>
      </c>
      <c r="R30" s="639"/>
      <c r="S30" s="639">
        <v>0</v>
      </c>
      <c r="T30" s="639"/>
    </row>
    <row r="31" spans="1:20" ht="12.75">
      <c r="A31" s="70">
        <v>7</v>
      </c>
      <c r="B31" s="681" t="s">
        <v>173</v>
      </c>
      <c r="C31" s="681"/>
      <c r="D31" s="681"/>
      <c r="E31" s="654">
        <v>0</v>
      </c>
      <c r="F31" s="654"/>
      <c r="G31" s="657">
        <v>0.2</v>
      </c>
      <c r="H31" s="658"/>
      <c r="I31" s="639">
        <v>0</v>
      </c>
      <c r="J31" s="639"/>
      <c r="K31" s="639">
        <v>0</v>
      </c>
      <c r="L31" s="639"/>
      <c r="M31" s="654">
        <v>0</v>
      </c>
      <c r="N31" s="654"/>
      <c r="O31" s="639">
        <v>0.29498</v>
      </c>
      <c r="P31" s="639"/>
      <c r="Q31" s="639">
        <v>0</v>
      </c>
      <c r="R31" s="639"/>
      <c r="S31" s="639">
        <v>0</v>
      </c>
      <c r="T31" s="639"/>
    </row>
    <row r="32" spans="1:20" ht="12.75">
      <c r="A32" s="70"/>
      <c r="B32" s="662" t="s">
        <v>19</v>
      </c>
      <c r="C32" s="662"/>
      <c r="D32" s="662"/>
      <c r="E32" s="642">
        <f>SUM(E25:F31)</f>
        <v>177</v>
      </c>
      <c r="F32" s="642"/>
      <c r="G32" s="698">
        <f>SUM(G25:H31)</f>
        <v>4.35334</v>
      </c>
      <c r="H32" s="699"/>
      <c r="I32" s="643">
        <f>SUM(I25:J31)</f>
        <v>491</v>
      </c>
      <c r="J32" s="643"/>
      <c r="K32" s="643">
        <f>SUM(K25:L31)</f>
        <v>13.8</v>
      </c>
      <c r="L32" s="643"/>
      <c r="M32" s="642">
        <f>SUM(M25:N31)</f>
        <v>266.5</v>
      </c>
      <c r="N32" s="642"/>
      <c r="O32" s="643">
        <f>SUM(O25:P31)</f>
        <v>6.5133849999999995</v>
      </c>
      <c r="P32" s="643"/>
      <c r="Q32" s="643">
        <f>SUM(Q25:R31)</f>
        <v>728.35</v>
      </c>
      <c r="R32" s="643"/>
      <c r="S32" s="643">
        <f>SUM(S25:T31)</f>
        <v>20.5</v>
      </c>
      <c r="T32" s="643"/>
    </row>
    <row r="33" spans="1:20" ht="12.75">
      <c r="A33" s="117"/>
      <c r="B33" s="118"/>
      <c r="C33" s="118"/>
      <c r="D33" s="118"/>
      <c r="E33" s="12"/>
      <c r="F33" s="12"/>
      <c r="G33" s="12"/>
      <c r="H33" s="12"/>
      <c r="I33" s="12"/>
      <c r="J33" s="12"/>
      <c r="K33" s="12"/>
      <c r="L33" s="12"/>
      <c r="M33" s="12"/>
      <c r="N33" s="12"/>
      <c r="O33" s="12"/>
      <c r="P33" s="12"/>
      <c r="Q33" s="12"/>
      <c r="R33" s="12"/>
      <c r="S33" s="12"/>
      <c r="T33" s="12"/>
    </row>
    <row r="34" spans="1:20" ht="12.75" customHeight="1">
      <c r="A34" s="265" t="s">
        <v>408</v>
      </c>
      <c r="B34" s="644" t="s">
        <v>463</v>
      </c>
      <c r="C34" s="644"/>
      <c r="D34" s="644"/>
      <c r="E34" s="644"/>
      <c r="F34" s="644"/>
      <c r="G34" s="644"/>
      <c r="H34" s="644"/>
      <c r="I34" s="12"/>
      <c r="J34" s="12"/>
      <c r="K34" s="12"/>
      <c r="L34" s="12"/>
      <c r="M34" s="12"/>
      <c r="N34" s="12"/>
      <c r="O34" s="12"/>
      <c r="P34" s="12"/>
      <c r="Q34" s="12"/>
      <c r="R34" s="12"/>
      <c r="S34" s="12"/>
      <c r="T34" s="12"/>
    </row>
    <row r="35" spans="1:20" ht="12.75">
      <c r="A35" s="265"/>
      <c r="B35" s="118"/>
      <c r="C35" s="118"/>
      <c r="D35" s="118"/>
      <c r="E35" s="12"/>
      <c r="F35" s="12"/>
      <c r="G35" s="12"/>
      <c r="H35" s="12"/>
      <c r="I35" s="12"/>
      <c r="J35" s="12"/>
      <c r="K35" s="12"/>
      <c r="L35" s="12"/>
      <c r="M35" s="12"/>
      <c r="N35" s="12"/>
      <c r="O35" s="12"/>
      <c r="P35" s="12"/>
      <c r="Q35" s="12"/>
      <c r="R35" s="12"/>
      <c r="S35" s="12"/>
      <c r="T35" s="12"/>
    </row>
    <row r="36" spans="1:20" s="31" customFormat="1" ht="17.25" customHeight="1">
      <c r="A36" s="2" t="s">
        <v>26</v>
      </c>
      <c r="B36" s="684" t="s">
        <v>409</v>
      </c>
      <c r="C36" s="685"/>
      <c r="D36" s="686"/>
      <c r="E36" s="645" t="s">
        <v>27</v>
      </c>
      <c r="F36" s="646"/>
      <c r="G36" s="646"/>
      <c r="H36" s="646"/>
      <c r="I36" s="646"/>
      <c r="J36" s="647"/>
      <c r="K36" s="642" t="s">
        <v>28</v>
      </c>
      <c r="L36" s="642"/>
      <c r="M36" s="642"/>
      <c r="N36" s="642"/>
      <c r="O36" s="642"/>
      <c r="P36" s="642"/>
      <c r="Q36" s="648"/>
      <c r="R36" s="648"/>
      <c r="S36" s="648"/>
      <c r="T36" s="648"/>
    </row>
    <row r="37" spans="1:20" ht="12.75">
      <c r="A37" s="4"/>
      <c r="B37" s="687"/>
      <c r="C37" s="688"/>
      <c r="D37" s="689"/>
      <c r="E37" s="652" t="s">
        <v>425</v>
      </c>
      <c r="F37" s="653"/>
      <c r="G37" s="652" t="s">
        <v>426</v>
      </c>
      <c r="H37" s="653"/>
      <c r="I37" s="652" t="s">
        <v>427</v>
      </c>
      <c r="J37" s="653"/>
      <c r="K37" s="642" t="s">
        <v>425</v>
      </c>
      <c r="L37" s="642"/>
      <c r="M37" s="642" t="s">
        <v>426</v>
      </c>
      <c r="N37" s="642"/>
      <c r="O37" s="642" t="s">
        <v>427</v>
      </c>
      <c r="P37" s="642"/>
      <c r="Q37" s="12"/>
      <c r="R37" s="12"/>
      <c r="S37" s="12"/>
      <c r="T37" s="12"/>
    </row>
    <row r="38" spans="1:20" ht="15.75">
      <c r="A38" s="70">
        <v>1</v>
      </c>
      <c r="B38" s="649" t="s">
        <v>1091</v>
      </c>
      <c r="C38" s="650"/>
      <c r="D38" s="651"/>
      <c r="E38" s="640" t="s">
        <v>1092</v>
      </c>
      <c r="F38" s="641"/>
      <c r="G38" s="640">
        <v>5.41</v>
      </c>
      <c r="H38" s="641"/>
      <c r="I38" s="640" t="s">
        <v>1093</v>
      </c>
      <c r="J38" s="641"/>
      <c r="K38" s="640" t="s">
        <v>1092</v>
      </c>
      <c r="L38" s="641"/>
      <c r="M38" s="640">
        <v>5.41</v>
      </c>
      <c r="N38" s="641"/>
      <c r="O38" s="640" t="s">
        <v>1093</v>
      </c>
      <c r="P38" s="641"/>
      <c r="Q38" s="12"/>
      <c r="R38" s="12"/>
      <c r="S38" s="12"/>
      <c r="T38" s="12"/>
    </row>
    <row r="39" spans="1:20" ht="15.75">
      <c r="A39" s="70">
        <v>2</v>
      </c>
      <c r="B39" s="649" t="s">
        <v>1094</v>
      </c>
      <c r="C39" s="650"/>
      <c r="D39" s="651"/>
      <c r="E39" s="640" t="s">
        <v>1092</v>
      </c>
      <c r="F39" s="641"/>
      <c r="G39" s="640">
        <v>5.74</v>
      </c>
      <c r="H39" s="641"/>
      <c r="I39" s="640" t="s">
        <v>1095</v>
      </c>
      <c r="J39" s="641"/>
      <c r="K39" s="640" t="s">
        <v>1092</v>
      </c>
      <c r="L39" s="641"/>
      <c r="M39" s="640">
        <v>5.74</v>
      </c>
      <c r="N39" s="641"/>
      <c r="O39" s="640" t="s">
        <v>1095</v>
      </c>
      <c r="P39" s="641"/>
      <c r="Q39" s="12"/>
      <c r="R39" s="12"/>
      <c r="S39" s="12"/>
      <c r="T39" s="12"/>
    </row>
    <row r="40" spans="1:20" ht="15.75">
      <c r="A40" s="70">
        <v>3</v>
      </c>
      <c r="B40" s="649" t="s">
        <v>1096</v>
      </c>
      <c r="C40" s="650"/>
      <c r="D40" s="651"/>
      <c r="E40" s="640" t="s">
        <v>1092</v>
      </c>
      <c r="F40" s="641"/>
      <c r="G40" s="640">
        <v>5.74</v>
      </c>
      <c r="H40" s="641"/>
      <c r="I40" s="640" t="s">
        <v>1097</v>
      </c>
      <c r="J40" s="641"/>
      <c r="K40" s="640" t="s">
        <v>1092</v>
      </c>
      <c r="L40" s="641"/>
      <c r="M40" s="640">
        <v>5.74</v>
      </c>
      <c r="N40" s="641"/>
      <c r="O40" s="640" t="s">
        <v>1097</v>
      </c>
      <c r="P40" s="641"/>
      <c r="Q40" s="12"/>
      <c r="R40" s="12"/>
      <c r="S40" s="12"/>
      <c r="T40" s="12"/>
    </row>
    <row r="43" spans="1:9" ht="13.5" customHeight="1">
      <c r="A43" s="697" t="s">
        <v>183</v>
      </c>
      <c r="B43" s="697"/>
      <c r="C43" s="697"/>
      <c r="D43" s="697"/>
      <c r="E43" s="697"/>
      <c r="F43" s="697"/>
      <c r="G43" s="697"/>
      <c r="H43" s="697"/>
      <c r="I43" s="697"/>
    </row>
    <row r="44" spans="1:9" ht="13.5" customHeight="1">
      <c r="A44" s="682" t="s">
        <v>59</v>
      </c>
      <c r="B44" s="682" t="s">
        <v>27</v>
      </c>
      <c r="C44" s="682"/>
      <c r="D44" s="682"/>
      <c r="E44" s="683" t="s">
        <v>28</v>
      </c>
      <c r="F44" s="683"/>
      <c r="G44" s="683"/>
      <c r="H44" s="679" t="s">
        <v>147</v>
      </c>
      <c r="I44"/>
    </row>
    <row r="45" spans="1:9" ht="15">
      <c r="A45" s="682"/>
      <c r="B45" s="50" t="s">
        <v>174</v>
      </c>
      <c r="C45" s="73" t="s">
        <v>104</v>
      </c>
      <c r="D45" s="50" t="s">
        <v>19</v>
      </c>
      <c r="E45" s="50" t="s">
        <v>174</v>
      </c>
      <c r="F45" s="73" t="s">
        <v>104</v>
      </c>
      <c r="G45" s="50" t="s">
        <v>19</v>
      </c>
      <c r="H45" s="680"/>
      <c r="I45"/>
    </row>
    <row r="46" spans="1:9" ht="14.25">
      <c r="A46" s="30" t="s">
        <v>692</v>
      </c>
      <c r="B46" s="53">
        <v>2.61</v>
      </c>
      <c r="C46" s="52">
        <v>1.74</v>
      </c>
      <c r="D46" s="9">
        <v>4.35</v>
      </c>
      <c r="E46" s="9">
        <v>3.91</v>
      </c>
      <c r="F46" s="53">
        <v>2.6</v>
      </c>
      <c r="G46" s="53">
        <v>6.51</v>
      </c>
      <c r="H46" s="53"/>
      <c r="I46"/>
    </row>
    <row r="47" spans="1:9" ht="15">
      <c r="A47" s="30" t="s">
        <v>705</v>
      </c>
      <c r="B47" s="560">
        <v>2.8057499999999997</v>
      </c>
      <c r="C47" s="560">
        <v>1.8705</v>
      </c>
      <c r="D47" s="428">
        <v>4.67625</v>
      </c>
      <c r="E47" s="428">
        <v>4.203250000000001</v>
      </c>
      <c r="F47" s="561">
        <v>2.795</v>
      </c>
      <c r="G47" s="562">
        <v>6.99825</v>
      </c>
      <c r="H47" s="53" t="s">
        <v>175</v>
      </c>
      <c r="I47"/>
    </row>
    <row r="48" spans="1:20" ht="15" customHeight="1">
      <c r="A48" s="690" t="s">
        <v>232</v>
      </c>
      <c r="B48" s="690"/>
      <c r="C48" s="690"/>
      <c r="D48" s="690"/>
      <c r="E48" s="690"/>
      <c r="F48" s="690"/>
      <c r="G48" s="690"/>
      <c r="H48" s="690"/>
      <c r="I48" s="690"/>
      <c r="J48" s="690"/>
      <c r="K48" s="690"/>
      <c r="L48" s="690"/>
      <c r="M48" s="690"/>
      <c r="N48" s="690"/>
      <c r="O48" s="690"/>
      <c r="P48" s="690"/>
      <c r="Q48" s="690"/>
      <c r="R48" s="690"/>
      <c r="S48" s="690"/>
      <c r="T48" s="690"/>
    </row>
    <row r="49" spans="1:9" ht="15">
      <c r="A49" s="116"/>
      <c r="B49" s="263"/>
      <c r="C49" s="263"/>
      <c r="D49" s="13"/>
      <c r="E49" s="13"/>
      <c r="F49" s="264"/>
      <c r="G49" s="264"/>
      <c r="H49" s="264"/>
      <c r="I49"/>
    </row>
    <row r="50" spans="1:9" ht="15">
      <c r="A50" s="31"/>
      <c r="B50" s="266"/>
      <c r="C50" s="266"/>
      <c r="D50" s="266"/>
      <c r="E50" s="266"/>
      <c r="F50" s="266"/>
      <c r="G50" s="266"/>
      <c r="H50" s="264"/>
      <c r="I50"/>
    </row>
    <row r="53" spans="1:17" s="16" customFormat="1" ht="12.75" customHeight="1">
      <c r="A53" s="15" t="s">
        <v>12</v>
      </c>
      <c r="B53" s="15"/>
      <c r="C53" s="15"/>
      <c r="D53" s="15"/>
      <c r="E53" s="15"/>
      <c r="F53" s="15"/>
      <c r="G53" s="15"/>
      <c r="I53" s="15"/>
      <c r="O53" s="696" t="s">
        <v>13</v>
      </c>
      <c r="P53" s="696"/>
      <c r="Q53" s="700"/>
    </row>
    <row r="54" spans="1:17" s="16" customFormat="1" ht="12.75" customHeight="1">
      <c r="A54" s="696" t="s">
        <v>14</v>
      </c>
      <c r="B54" s="696"/>
      <c r="C54" s="696"/>
      <c r="D54" s="696"/>
      <c r="E54" s="696"/>
      <c r="F54" s="696"/>
      <c r="G54" s="696"/>
      <c r="H54" s="696"/>
      <c r="I54" s="696"/>
      <c r="J54" s="696"/>
      <c r="K54" s="696"/>
      <c r="L54" s="696"/>
      <c r="M54" s="696"/>
      <c r="N54" s="696"/>
      <c r="O54" s="696"/>
      <c r="P54" s="696"/>
      <c r="Q54" s="696"/>
    </row>
    <row r="55" spans="1:19" s="16" customFormat="1" ht="12.75" customHeight="1">
      <c r="A55" s="695" t="s">
        <v>93</v>
      </c>
      <c r="B55" s="695"/>
      <c r="C55" s="695"/>
      <c r="D55" s="695"/>
      <c r="E55" s="695"/>
      <c r="F55" s="695"/>
      <c r="G55" s="695"/>
      <c r="H55" s="695"/>
      <c r="I55" s="695"/>
      <c r="J55" s="695"/>
      <c r="K55" s="695"/>
      <c r="L55" s="695"/>
      <c r="M55" s="695"/>
      <c r="N55" s="695"/>
      <c r="O55" s="695"/>
      <c r="P55" s="695"/>
      <c r="Q55" s="695"/>
      <c r="R55" s="695"/>
      <c r="S55" s="695"/>
    </row>
    <row r="56" spans="14:17" ht="12.75" customHeight="1">
      <c r="N56" s="667" t="s">
        <v>85</v>
      </c>
      <c r="O56" s="667"/>
      <c r="P56" s="667"/>
      <c r="Q56" s="667"/>
    </row>
  </sheetData>
  <sheetProtection/>
  <mergeCells count="176">
    <mergeCell ref="O53:Q53"/>
    <mergeCell ref="G29:H29"/>
    <mergeCell ref="G30:H30"/>
    <mergeCell ref="E28:F28"/>
    <mergeCell ref="G28:H28"/>
    <mergeCell ref="I29:J29"/>
    <mergeCell ref="I30:J30"/>
    <mergeCell ref="G39:H39"/>
    <mergeCell ref="G37:H37"/>
    <mergeCell ref="E29:F29"/>
    <mergeCell ref="B28:D28"/>
    <mergeCell ref="I38:J38"/>
    <mergeCell ref="E38:F38"/>
    <mergeCell ref="I31:J31"/>
    <mergeCell ref="G40:H40"/>
    <mergeCell ref="G32:H32"/>
    <mergeCell ref="I37:J37"/>
    <mergeCell ref="I28:J28"/>
    <mergeCell ref="N56:Q56"/>
    <mergeCell ref="A55:S55"/>
    <mergeCell ref="S30:T30"/>
    <mergeCell ref="K32:L32"/>
    <mergeCell ref="E30:F30"/>
    <mergeCell ref="I39:J39"/>
    <mergeCell ref="Q36:R36"/>
    <mergeCell ref="A54:Q54"/>
    <mergeCell ref="A44:A45"/>
    <mergeCell ref="A43:I43"/>
    <mergeCell ref="A48:T48"/>
    <mergeCell ref="E31:F31"/>
    <mergeCell ref="J12:K12"/>
    <mergeCell ref="A22:A23"/>
    <mergeCell ref="B12:C12"/>
    <mergeCell ref="D12:E12"/>
    <mergeCell ref="Q23:R23"/>
    <mergeCell ref="A15:G15"/>
    <mergeCell ref="C16:D16"/>
    <mergeCell ref="A16:B16"/>
    <mergeCell ref="J13:K13"/>
    <mergeCell ref="M25:N25"/>
    <mergeCell ref="G31:H31"/>
    <mergeCell ref="K29:L29"/>
    <mergeCell ref="O23:P23"/>
    <mergeCell ref="K23:L23"/>
    <mergeCell ref="K27:L27"/>
    <mergeCell ref="M22:T22"/>
    <mergeCell ref="S25:T25"/>
    <mergeCell ref="S31:T31"/>
    <mergeCell ref="B27:D27"/>
    <mergeCell ref="H44:H45"/>
    <mergeCell ref="B31:D31"/>
    <mergeCell ref="B44:D44"/>
    <mergeCell ref="E44:G44"/>
    <mergeCell ref="B30:D30"/>
    <mergeCell ref="B36:D37"/>
    <mergeCell ref="B29:D29"/>
    <mergeCell ref="E39:F39"/>
    <mergeCell ref="E40:F40"/>
    <mergeCell ref="B10:C10"/>
    <mergeCell ref="B24:D24"/>
    <mergeCell ref="E32:F32"/>
    <mergeCell ref="B32:D32"/>
    <mergeCell ref="B22:D23"/>
    <mergeCell ref="E26:F26"/>
    <mergeCell ref="D10:E10"/>
    <mergeCell ref="F10:G10"/>
    <mergeCell ref="A17:B17"/>
    <mergeCell ref="A21:S21"/>
    <mergeCell ref="B25:D25"/>
    <mergeCell ref="E24:F24"/>
    <mergeCell ref="H10:I10"/>
    <mergeCell ref="G26:H26"/>
    <mergeCell ref="J11:K11"/>
    <mergeCell ref="D13:E13"/>
    <mergeCell ref="F11:G11"/>
    <mergeCell ref="D11:E11"/>
    <mergeCell ref="B13:C13"/>
    <mergeCell ref="B26:D26"/>
    <mergeCell ref="J9:K9"/>
    <mergeCell ref="H9:I9"/>
    <mergeCell ref="I25:J25"/>
    <mergeCell ref="I23:J23"/>
    <mergeCell ref="E22:L22"/>
    <mergeCell ref="J10:K10"/>
    <mergeCell ref="F13:G13"/>
    <mergeCell ref="H13:I13"/>
    <mergeCell ref="H11:I11"/>
    <mergeCell ref="G24:H24"/>
    <mergeCell ref="R1:S1"/>
    <mergeCell ref="A2:S2"/>
    <mergeCell ref="A3:S3"/>
    <mergeCell ref="A5:S5"/>
    <mergeCell ref="B9:C9"/>
    <mergeCell ref="A6:B6"/>
    <mergeCell ref="A7:I7"/>
    <mergeCell ref="D9:E9"/>
    <mergeCell ref="F9:G9"/>
    <mergeCell ref="H1:I1"/>
    <mergeCell ref="S23:T23"/>
    <mergeCell ref="S24:T24"/>
    <mergeCell ref="M26:N26"/>
    <mergeCell ref="Q27:R27"/>
    <mergeCell ref="E23:F23"/>
    <mergeCell ref="I24:J24"/>
    <mergeCell ref="E27:F27"/>
    <mergeCell ref="G27:H27"/>
    <mergeCell ref="G25:H25"/>
    <mergeCell ref="M27:N27"/>
    <mergeCell ref="B11:C11"/>
    <mergeCell ref="F12:G12"/>
    <mergeCell ref="H12:I12"/>
    <mergeCell ref="A18:B18"/>
    <mergeCell ref="S26:T26"/>
    <mergeCell ref="M24:N24"/>
    <mergeCell ref="O24:P24"/>
    <mergeCell ref="G23:H23"/>
    <mergeCell ref="K24:L24"/>
    <mergeCell ref="C17:D17"/>
    <mergeCell ref="O25:P25"/>
    <mergeCell ref="Q26:R26"/>
    <mergeCell ref="O28:P28"/>
    <mergeCell ref="K31:L31"/>
    <mergeCell ref="I26:J26"/>
    <mergeCell ref="C18:D18"/>
    <mergeCell ref="Q24:R24"/>
    <mergeCell ref="M23:N23"/>
    <mergeCell ref="E25:F25"/>
    <mergeCell ref="I27:J27"/>
    <mergeCell ref="O31:P31"/>
    <mergeCell ref="K25:L25"/>
    <mergeCell ref="O26:P26"/>
    <mergeCell ref="K26:L26"/>
    <mergeCell ref="Q25:R25"/>
    <mergeCell ref="M32:N32"/>
    <mergeCell ref="O32:P32"/>
    <mergeCell ref="Q32:R32"/>
    <mergeCell ref="Q28:R28"/>
    <mergeCell ref="K28:L28"/>
    <mergeCell ref="S27:T27"/>
    <mergeCell ref="M30:N30"/>
    <mergeCell ref="O30:P30"/>
    <mergeCell ref="Q30:R30"/>
    <mergeCell ref="M28:N28"/>
    <mergeCell ref="O27:P27"/>
    <mergeCell ref="S29:T29"/>
    <mergeCell ref="M29:N29"/>
    <mergeCell ref="O29:P29"/>
    <mergeCell ref="Q29:R29"/>
    <mergeCell ref="S28:T28"/>
    <mergeCell ref="S36:T36"/>
    <mergeCell ref="B40:D40"/>
    <mergeCell ref="I40:J40"/>
    <mergeCell ref="B38:D38"/>
    <mergeCell ref="E37:F37"/>
    <mergeCell ref="B39:D39"/>
    <mergeCell ref="M39:N39"/>
    <mergeCell ref="M31:N31"/>
    <mergeCell ref="Q31:R31"/>
    <mergeCell ref="M37:N37"/>
    <mergeCell ref="S32:T32"/>
    <mergeCell ref="K36:P36"/>
    <mergeCell ref="B34:H34"/>
    <mergeCell ref="E36:J36"/>
    <mergeCell ref="G38:H38"/>
    <mergeCell ref="I32:J32"/>
    <mergeCell ref="O37:P37"/>
    <mergeCell ref="K30:L30"/>
    <mergeCell ref="O38:P38"/>
    <mergeCell ref="O39:P39"/>
    <mergeCell ref="O40:P40"/>
    <mergeCell ref="K39:L39"/>
    <mergeCell ref="M40:N40"/>
    <mergeCell ref="K37:L37"/>
    <mergeCell ref="K38:L38"/>
    <mergeCell ref="M38:N38"/>
    <mergeCell ref="K40:L4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1" r:id="rId1"/>
</worksheet>
</file>

<file path=xl/worksheets/sheet40.xml><?xml version="1.0" encoding="utf-8"?>
<worksheet xmlns="http://schemas.openxmlformats.org/spreadsheetml/2006/main" xmlns:r="http://schemas.openxmlformats.org/officeDocument/2006/relationships">
  <sheetPr>
    <pageSetUpPr fitToPage="1"/>
  </sheetPr>
  <dimension ref="A1:S55"/>
  <sheetViews>
    <sheetView view="pageBreakPreview" zoomScale="90" zoomScaleSheetLayoutView="90" zoomScalePageLayoutView="0" workbookViewId="0" topLeftCell="A31">
      <selection activeCell="E32" sqref="E32"/>
    </sheetView>
  </sheetViews>
  <sheetFormatPr defaultColWidth="9.140625" defaultRowHeight="12.75"/>
  <cols>
    <col min="2" max="2" width="23.7109375" style="0" customWidth="1"/>
    <col min="3" max="3" width="16.28125" style="0" customWidth="1"/>
    <col min="4" max="4" width="15.8515625" style="0" customWidth="1"/>
    <col min="5" max="5" width="9.28125" style="0" customWidth="1"/>
    <col min="6" max="6" width="13.57421875" style="0" customWidth="1"/>
    <col min="7" max="7" width="9.7109375" style="0" customWidth="1"/>
    <col min="8" max="8" width="10.421875" style="0" customWidth="1"/>
    <col min="9" max="9" width="15.28125" style="0" customWidth="1"/>
    <col min="10" max="10" width="19.28125" style="0" customWidth="1"/>
    <col min="11" max="11" width="15.00390625" style="0" customWidth="1"/>
  </cols>
  <sheetData>
    <row r="1" spans="4:11" ht="22.5" customHeight="1">
      <c r="D1" s="668"/>
      <c r="E1" s="668"/>
      <c r="H1" s="43"/>
      <c r="J1" s="748" t="s">
        <v>478</v>
      </c>
      <c r="K1" s="748"/>
    </row>
    <row r="2" spans="1:10" ht="15">
      <c r="A2" s="749" t="s">
        <v>0</v>
      </c>
      <c r="B2" s="749"/>
      <c r="C2" s="749"/>
      <c r="D2" s="749"/>
      <c r="E2" s="749"/>
      <c r="F2" s="749"/>
      <c r="G2" s="749"/>
      <c r="H2" s="749"/>
      <c r="I2" s="749"/>
      <c r="J2" s="749"/>
    </row>
    <row r="3" spans="1:10" ht="18">
      <c r="A3" s="782" t="s">
        <v>704</v>
      </c>
      <c r="B3" s="782"/>
      <c r="C3" s="782"/>
      <c r="D3" s="782"/>
      <c r="E3" s="782"/>
      <c r="F3" s="782"/>
      <c r="G3" s="782"/>
      <c r="H3" s="782"/>
      <c r="I3" s="782"/>
      <c r="J3" s="782"/>
    </row>
    <row r="4" ht="10.5" customHeight="1"/>
    <row r="5" spans="1:12" s="16" customFormat="1" ht="15.75" customHeight="1">
      <c r="A5" s="866" t="s">
        <v>488</v>
      </c>
      <c r="B5" s="866"/>
      <c r="C5" s="866"/>
      <c r="D5" s="866"/>
      <c r="E5" s="866"/>
      <c r="F5" s="866"/>
      <c r="G5" s="866"/>
      <c r="H5" s="866"/>
      <c r="I5" s="866"/>
      <c r="J5" s="866"/>
      <c r="K5" s="866"/>
      <c r="L5" s="866"/>
    </row>
    <row r="6" spans="1:10" s="16" customFormat="1" ht="15.75" customHeight="1">
      <c r="A6" s="46"/>
      <c r="B6" s="46"/>
      <c r="C6" s="46"/>
      <c r="D6" s="46"/>
      <c r="E6" s="46"/>
      <c r="F6" s="46"/>
      <c r="G6" s="46"/>
      <c r="H6" s="46"/>
      <c r="I6" s="46"/>
      <c r="J6" s="46"/>
    </row>
    <row r="7" spans="1:11" s="16" customFormat="1" ht="12.75">
      <c r="A7" s="36" t="s">
        <v>1137</v>
      </c>
      <c r="B7" s="36"/>
      <c r="C7" s="36"/>
      <c r="I7" s="808" t="s">
        <v>784</v>
      </c>
      <c r="J7" s="808"/>
      <c r="K7" s="808"/>
    </row>
    <row r="8" spans="3:10" s="14" customFormat="1" ht="15.75" hidden="1">
      <c r="C8" s="749" t="s">
        <v>16</v>
      </c>
      <c r="D8" s="749"/>
      <c r="E8" s="749"/>
      <c r="F8" s="749"/>
      <c r="G8" s="749"/>
      <c r="H8" s="749"/>
      <c r="I8" s="749"/>
      <c r="J8" s="749"/>
    </row>
    <row r="9" spans="1:19" ht="31.5" customHeight="1">
      <c r="A9" s="743" t="s">
        <v>26</v>
      </c>
      <c r="B9" s="743" t="s">
        <v>39</v>
      </c>
      <c r="C9" s="645" t="s">
        <v>770</v>
      </c>
      <c r="D9" s="647"/>
      <c r="E9" s="645" t="s">
        <v>477</v>
      </c>
      <c r="F9" s="647"/>
      <c r="G9" s="645" t="s">
        <v>41</v>
      </c>
      <c r="H9" s="647"/>
      <c r="I9" s="662" t="s">
        <v>108</v>
      </c>
      <c r="J9" s="662"/>
      <c r="K9" s="743" t="s">
        <v>515</v>
      </c>
      <c r="R9" s="9"/>
      <c r="S9" s="13"/>
    </row>
    <row r="10" spans="1:11" s="15" customFormat="1" ht="46.5" customHeight="1">
      <c r="A10" s="744"/>
      <c r="B10" s="744"/>
      <c r="C10" s="5" t="s">
        <v>42</v>
      </c>
      <c r="D10" s="5" t="s">
        <v>107</v>
      </c>
      <c r="E10" s="5" t="s">
        <v>42</v>
      </c>
      <c r="F10" s="5" t="s">
        <v>107</v>
      </c>
      <c r="G10" s="5" t="s">
        <v>42</v>
      </c>
      <c r="H10" s="5" t="s">
        <v>107</v>
      </c>
      <c r="I10" s="5" t="s">
        <v>137</v>
      </c>
      <c r="J10" s="5" t="s">
        <v>138</v>
      </c>
      <c r="K10" s="744"/>
    </row>
    <row r="11" spans="1:11" ht="12.75">
      <c r="A11" s="283">
        <v>1</v>
      </c>
      <c r="B11" s="283">
        <v>2</v>
      </c>
      <c r="C11" s="283">
        <v>3</v>
      </c>
      <c r="D11" s="283">
        <v>4</v>
      </c>
      <c r="E11" s="283">
        <v>5</v>
      </c>
      <c r="F11" s="283">
        <v>6</v>
      </c>
      <c r="G11" s="283">
        <v>7</v>
      </c>
      <c r="H11" s="283">
        <v>8</v>
      </c>
      <c r="I11" s="283">
        <v>9</v>
      </c>
      <c r="J11" s="283">
        <v>10</v>
      </c>
      <c r="K11" s="283">
        <v>11</v>
      </c>
    </row>
    <row r="12" spans="1:11" ht="15">
      <c r="A12" s="346">
        <v>1</v>
      </c>
      <c r="B12" s="347" t="s">
        <v>886</v>
      </c>
      <c r="C12" s="379">
        <v>97</v>
      </c>
      <c r="D12" s="379">
        <v>4.8500000000000005</v>
      </c>
      <c r="E12" s="379">
        <v>97</v>
      </c>
      <c r="F12" s="379">
        <v>4.8500000000000005</v>
      </c>
      <c r="G12" s="379">
        <v>0</v>
      </c>
      <c r="H12" s="379">
        <v>0</v>
      </c>
      <c r="I12" s="379">
        <v>0</v>
      </c>
      <c r="J12" s="379">
        <v>0</v>
      </c>
      <c r="K12" s="379"/>
    </row>
    <row r="13" spans="1:11" ht="15">
      <c r="A13" s="346">
        <v>2</v>
      </c>
      <c r="B13" s="347" t="s">
        <v>887</v>
      </c>
      <c r="C13" s="379">
        <v>135</v>
      </c>
      <c r="D13" s="379">
        <v>6.75</v>
      </c>
      <c r="E13" s="379">
        <v>135</v>
      </c>
      <c r="F13" s="379">
        <v>6.75</v>
      </c>
      <c r="G13" s="379">
        <v>0</v>
      </c>
      <c r="H13" s="379">
        <v>0</v>
      </c>
      <c r="I13" s="379">
        <v>0</v>
      </c>
      <c r="J13" s="379">
        <v>0</v>
      </c>
      <c r="K13" s="379"/>
    </row>
    <row r="14" spans="1:11" ht="15">
      <c r="A14" s="346">
        <v>3</v>
      </c>
      <c r="B14" s="347" t="s">
        <v>888</v>
      </c>
      <c r="C14" s="379">
        <v>1500</v>
      </c>
      <c r="D14" s="379">
        <v>75</v>
      </c>
      <c r="E14" s="379">
        <v>1500</v>
      </c>
      <c r="F14" s="379">
        <v>75</v>
      </c>
      <c r="G14" s="379">
        <v>0</v>
      </c>
      <c r="H14" s="379">
        <v>0</v>
      </c>
      <c r="I14" s="379">
        <v>0</v>
      </c>
      <c r="J14" s="379">
        <v>0</v>
      </c>
      <c r="K14" s="379"/>
    </row>
    <row r="15" spans="1:11" ht="15">
      <c r="A15" s="346">
        <v>4</v>
      </c>
      <c r="B15" s="347" t="s">
        <v>889</v>
      </c>
      <c r="C15" s="379">
        <v>1339</v>
      </c>
      <c r="D15" s="379">
        <v>66.95</v>
      </c>
      <c r="E15" s="379">
        <v>1339</v>
      </c>
      <c r="F15" s="379">
        <v>66.95</v>
      </c>
      <c r="G15" s="379">
        <v>0</v>
      </c>
      <c r="H15" s="379">
        <v>0</v>
      </c>
      <c r="I15" s="379">
        <v>0</v>
      </c>
      <c r="J15" s="379">
        <v>0</v>
      </c>
      <c r="K15" s="379"/>
    </row>
    <row r="16" spans="1:11" ht="15">
      <c r="A16" s="346">
        <v>5</v>
      </c>
      <c r="B16" s="347" t="s">
        <v>890</v>
      </c>
      <c r="C16" s="379">
        <v>1353</v>
      </c>
      <c r="D16" s="379">
        <v>67.65</v>
      </c>
      <c r="E16" s="379">
        <v>1353</v>
      </c>
      <c r="F16" s="379">
        <v>67.65</v>
      </c>
      <c r="G16" s="379">
        <v>0</v>
      </c>
      <c r="H16" s="379">
        <v>0</v>
      </c>
      <c r="I16" s="379">
        <v>0</v>
      </c>
      <c r="J16" s="379">
        <v>0</v>
      </c>
      <c r="K16" s="379"/>
    </row>
    <row r="17" spans="1:11" ht="15">
      <c r="A17" s="346">
        <v>6</v>
      </c>
      <c r="B17" s="347" t="s">
        <v>891</v>
      </c>
      <c r="C17" s="379">
        <v>1041</v>
      </c>
      <c r="D17" s="379">
        <v>52.050000000000004</v>
      </c>
      <c r="E17" s="379">
        <v>1041</v>
      </c>
      <c r="F17" s="379">
        <v>52.050000000000004</v>
      </c>
      <c r="G17" s="379">
        <v>0</v>
      </c>
      <c r="H17" s="379">
        <v>0</v>
      </c>
      <c r="I17" s="379">
        <v>0</v>
      </c>
      <c r="J17" s="379">
        <v>0</v>
      </c>
      <c r="K17" s="379"/>
    </row>
    <row r="18" spans="1:11" ht="15">
      <c r="A18" s="346">
        <v>7</v>
      </c>
      <c r="B18" s="347" t="s">
        <v>892</v>
      </c>
      <c r="C18" s="379">
        <v>1183</v>
      </c>
      <c r="D18" s="379">
        <v>59.150000000000006</v>
      </c>
      <c r="E18" s="379">
        <v>1183</v>
      </c>
      <c r="F18" s="379">
        <v>59.150000000000006</v>
      </c>
      <c r="G18" s="379">
        <v>0</v>
      </c>
      <c r="H18" s="379">
        <v>0</v>
      </c>
      <c r="I18" s="379">
        <v>0</v>
      </c>
      <c r="J18" s="379">
        <v>0</v>
      </c>
      <c r="K18" s="379"/>
    </row>
    <row r="19" spans="1:11" ht="15">
      <c r="A19" s="346">
        <v>8</v>
      </c>
      <c r="B19" s="347" t="s">
        <v>893</v>
      </c>
      <c r="C19" s="379">
        <v>1640</v>
      </c>
      <c r="D19" s="379">
        <v>82</v>
      </c>
      <c r="E19" s="379">
        <v>1640</v>
      </c>
      <c r="F19" s="379">
        <v>82</v>
      </c>
      <c r="G19" s="379">
        <v>0</v>
      </c>
      <c r="H19" s="379">
        <v>0</v>
      </c>
      <c r="I19" s="379">
        <v>0</v>
      </c>
      <c r="J19" s="379">
        <v>0</v>
      </c>
      <c r="K19" s="379"/>
    </row>
    <row r="20" spans="1:11" ht="15">
      <c r="A20" s="346">
        <v>9</v>
      </c>
      <c r="B20" s="347" t="s">
        <v>894</v>
      </c>
      <c r="C20" s="379">
        <v>1634</v>
      </c>
      <c r="D20" s="379">
        <v>81.7</v>
      </c>
      <c r="E20" s="379">
        <v>1634</v>
      </c>
      <c r="F20" s="379">
        <v>81.7</v>
      </c>
      <c r="G20" s="379">
        <v>0</v>
      </c>
      <c r="H20" s="379">
        <v>0</v>
      </c>
      <c r="I20" s="379">
        <v>0</v>
      </c>
      <c r="J20" s="379">
        <v>0</v>
      </c>
      <c r="K20" s="379"/>
    </row>
    <row r="21" spans="1:11" ht="15">
      <c r="A21" s="346">
        <v>10</v>
      </c>
      <c r="B21" s="347" t="s">
        <v>895</v>
      </c>
      <c r="C21" s="379">
        <v>1388</v>
      </c>
      <c r="D21" s="379">
        <v>69.4</v>
      </c>
      <c r="E21" s="379">
        <v>1388</v>
      </c>
      <c r="F21" s="379">
        <v>69.4</v>
      </c>
      <c r="G21" s="379">
        <v>0</v>
      </c>
      <c r="H21" s="379">
        <v>0</v>
      </c>
      <c r="I21" s="379">
        <v>0</v>
      </c>
      <c r="J21" s="379">
        <v>0</v>
      </c>
      <c r="K21" s="379"/>
    </row>
    <row r="22" spans="1:11" ht="15">
      <c r="A22" s="346">
        <v>11</v>
      </c>
      <c r="B22" s="347" t="s">
        <v>896</v>
      </c>
      <c r="C22" s="379">
        <v>1099</v>
      </c>
      <c r="D22" s="379">
        <v>54.95</v>
      </c>
      <c r="E22" s="379">
        <v>1099</v>
      </c>
      <c r="F22" s="379">
        <v>54.95</v>
      </c>
      <c r="G22" s="379">
        <v>0</v>
      </c>
      <c r="H22" s="379">
        <v>0</v>
      </c>
      <c r="I22" s="379">
        <v>0</v>
      </c>
      <c r="J22" s="379">
        <v>0</v>
      </c>
      <c r="K22" s="379"/>
    </row>
    <row r="23" spans="1:11" ht="15">
      <c r="A23" s="346">
        <v>12</v>
      </c>
      <c r="B23" s="347" t="s">
        <v>897</v>
      </c>
      <c r="C23" s="379">
        <v>1729</v>
      </c>
      <c r="D23" s="379">
        <v>86.45</v>
      </c>
      <c r="E23" s="379">
        <v>1729</v>
      </c>
      <c r="F23" s="379">
        <v>86.45000000000002</v>
      </c>
      <c r="G23" s="379">
        <v>0</v>
      </c>
      <c r="H23" s="379">
        <v>0</v>
      </c>
      <c r="I23" s="379">
        <v>0</v>
      </c>
      <c r="J23" s="379">
        <v>0</v>
      </c>
      <c r="K23" s="379"/>
    </row>
    <row r="24" spans="1:11" ht="15">
      <c r="A24" s="346">
        <v>13</v>
      </c>
      <c r="B24" s="347" t="s">
        <v>898</v>
      </c>
      <c r="C24" s="379">
        <v>1984</v>
      </c>
      <c r="D24" s="379">
        <v>99.2</v>
      </c>
      <c r="E24" s="379">
        <v>1984</v>
      </c>
      <c r="F24" s="379">
        <v>99.20000000000002</v>
      </c>
      <c r="G24" s="379">
        <v>0</v>
      </c>
      <c r="H24" s="379">
        <v>0</v>
      </c>
      <c r="I24" s="379">
        <v>0</v>
      </c>
      <c r="J24" s="379">
        <v>0</v>
      </c>
      <c r="K24" s="379"/>
    </row>
    <row r="25" spans="1:11" ht="15">
      <c r="A25" s="346">
        <v>14</v>
      </c>
      <c r="B25" s="347" t="s">
        <v>899</v>
      </c>
      <c r="C25" s="379">
        <v>1067</v>
      </c>
      <c r="D25" s="379">
        <v>53.35</v>
      </c>
      <c r="E25" s="379">
        <v>1067</v>
      </c>
      <c r="F25" s="379">
        <v>53.35</v>
      </c>
      <c r="G25" s="379">
        <v>0</v>
      </c>
      <c r="H25" s="379">
        <v>0</v>
      </c>
      <c r="I25" s="379">
        <v>0</v>
      </c>
      <c r="J25" s="379">
        <v>0</v>
      </c>
      <c r="K25" s="379"/>
    </row>
    <row r="26" spans="1:11" ht="15">
      <c r="A26" s="346">
        <v>15</v>
      </c>
      <c r="B26" s="347" t="s">
        <v>900</v>
      </c>
      <c r="C26" s="379">
        <v>603</v>
      </c>
      <c r="D26" s="379">
        <v>30.150000000000002</v>
      </c>
      <c r="E26" s="379">
        <v>603</v>
      </c>
      <c r="F26" s="379">
        <v>30.150000000000002</v>
      </c>
      <c r="G26" s="379">
        <v>0</v>
      </c>
      <c r="H26" s="379">
        <v>0</v>
      </c>
      <c r="I26" s="379">
        <v>0</v>
      </c>
      <c r="J26" s="379">
        <v>0</v>
      </c>
      <c r="K26" s="379"/>
    </row>
    <row r="27" spans="1:11" ht="15">
      <c r="A27" s="346">
        <v>16</v>
      </c>
      <c r="B27" s="347" t="s">
        <v>901</v>
      </c>
      <c r="C27" s="379">
        <v>2134</v>
      </c>
      <c r="D27" s="379">
        <v>106.7</v>
      </c>
      <c r="E27" s="379">
        <v>2134</v>
      </c>
      <c r="F27" s="379">
        <v>106.70000000000002</v>
      </c>
      <c r="G27" s="379">
        <v>0</v>
      </c>
      <c r="H27" s="379">
        <v>0</v>
      </c>
      <c r="I27" s="379">
        <v>0</v>
      </c>
      <c r="J27" s="379">
        <v>0</v>
      </c>
      <c r="K27" s="379"/>
    </row>
    <row r="28" spans="1:11" ht="15">
      <c r="A28" s="346">
        <v>17</v>
      </c>
      <c r="B28" s="347" t="s">
        <v>902</v>
      </c>
      <c r="C28" s="379">
        <v>1620</v>
      </c>
      <c r="D28" s="379">
        <v>81</v>
      </c>
      <c r="E28" s="379">
        <v>1620</v>
      </c>
      <c r="F28" s="379">
        <v>81</v>
      </c>
      <c r="G28" s="379">
        <v>0</v>
      </c>
      <c r="H28" s="379">
        <v>0</v>
      </c>
      <c r="I28" s="379">
        <v>0</v>
      </c>
      <c r="J28" s="379">
        <v>0</v>
      </c>
      <c r="K28" s="379"/>
    </row>
    <row r="29" spans="1:11" ht="15">
      <c r="A29" s="348">
        <v>18</v>
      </c>
      <c r="B29" s="349" t="s">
        <v>903</v>
      </c>
      <c r="C29" s="379">
        <v>1145</v>
      </c>
      <c r="D29" s="379">
        <v>57.25</v>
      </c>
      <c r="E29" s="379">
        <v>1145</v>
      </c>
      <c r="F29" s="379">
        <v>57.25</v>
      </c>
      <c r="G29" s="379">
        <v>0</v>
      </c>
      <c r="H29" s="379">
        <v>0</v>
      </c>
      <c r="I29" s="379">
        <v>0</v>
      </c>
      <c r="J29" s="379">
        <v>0</v>
      </c>
      <c r="K29" s="379"/>
    </row>
    <row r="30" spans="1:11" ht="15">
      <c r="A30" s="346">
        <v>19</v>
      </c>
      <c r="B30" s="347" t="s">
        <v>904</v>
      </c>
      <c r="C30" s="379">
        <v>867</v>
      </c>
      <c r="D30" s="379">
        <v>43.35</v>
      </c>
      <c r="E30" s="379">
        <v>867</v>
      </c>
      <c r="F30" s="379">
        <v>43.35</v>
      </c>
      <c r="G30" s="379">
        <v>0</v>
      </c>
      <c r="H30" s="379">
        <v>0</v>
      </c>
      <c r="I30" s="379">
        <v>0</v>
      </c>
      <c r="J30" s="379">
        <v>0</v>
      </c>
      <c r="K30" s="379"/>
    </row>
    <row r="31" spans="1:11" ht="15">
      <c r="A31" s="348">
        <v>20</v>
      </c>
      <c r="B31" s="349" t="s">
        <v>905</v>
      </c>
      <c r="C31" s="379">
        <v>0</v>
      </c>
      <c r="D31" s="379">
        <v>0</v>
      </c>
      <c r="E31" s="379">
        <v>0</v>
      </c>
      <c r="F31" s="379">
        <v>0</v>
      </c>
      <c r="G31" s="379">
        <v>0</v>
      </c>
      <c r="H31" s="379">
        <v>0</v>
      </c>
      <c r="I31" s="379">
        <v>0</v>
      </c>
      <c r="J31" s="379">
        <v>0</v>
      </c>
      <c r="K31" s="379"/>
    </row>
    <row r="32" spans="1:11" ht="15">
      <c r="A32" s="346">
        <v>21</v>
      </c>
      <c r="B32" s="347" t="s">
        <v>906</v>
      </c>
      <c r="C32" s="379">
        <v>612</v>
      </c>
      <c r="D32" s="379">
        <v>30.6</v>
      </c>
      <c r="E32" s="379">
        <v>612</v>
      </c>
      <c r="F32" s="379">
        <v>30.6</v>
      </c>
      <c r="G32" s="379">
        <v>0</v>
      </c>
      <c r="H32" s="379">
        <v>0</v>
      </c>
      <c r="I32" s="379">
        <v>0</v>
      </c>
      <c r="J32" s="379">
        <v>0</v>
      </c>
      <c r="K32" s="379"/>
    </row>
    <row r="33" spans="1:11" ht="15">
      <c r="A33" s="346">
        <v>22</v>
      </c>
      <c r="B33" s="347" t="s">
        <v>907</v>
      </c>
      <c r="C33" s="379">
        <v>1089</v>
      </c>
      <c r="D33" s="379">
        <v>54.45</v>
      </c>
      <c r="E33" s="379">
        <v>1089</v>
      </c>
      <c r="F33" s="379">
        <v>54.45</v>
      </c>
      <c r="G33" s="379">
        <v>0</v>
      </c>
      <c r="H33" s="379">
        <v>0</v>
      </c>
      <c r="I33" s="379">
        <v>0</v>
      </c>
      <c r="J33" s="379">
        <v>0</v>
      </c>
      <c r="K33" s="379"/>
    </row>
    <row r="34" spans="1:11" ht="15">
      <c r="A34" s="346">
        <v>23</v>
      </c>
      <c r="B34" s="347" t="s">
        <v>908</v>
      </c>
      <c r="C34" s="379">
        <v>1659</v>
      </c>
      <c r="D34" s="379">
        <v>82.95</v>
      </c>
      <c r="E34" s="379">
        <v>1659</v>
      </c>
      <c r="F34" s="379">
        <v>82.95</v>
      </c>
      <c r="G34" s="379">
        <v>0</v>
      </c>
      <c r="H34" s="379">
        <v>0</v>
      </c>
      <c r="I34" s="379">
        <v>0</v>
      </c>
      <c r="J34" s="379">
        <v>0</v>
      </c>
      <c r="K34" s="379"/>
    </row>
    <row r="35" spans="1:11" ht="15">
      <c r="A35" s="346">
        <v>24</v>
      </c>
      <c r="B35" s="347" t="s">
        <v>909</v>
      </c>
      <c r="C35" s="379">
        <v>998</v>
      </c>
      <c r="D35" s="379">
        <v>49.900000000000006</v>
      </c>
      <c r="E35" s="379">
        <v>998</v>
      </c>
      <c r="F35" s="379">
        <v>49.900000000000006</v>
      </c>
      <c r="G35" s="379">
        <v>0</v>
      </c>
      <c r="H35" s="379">
        <v>0</v>
      </c>
      <c r="I35" s="379">
        <v>0</v>
      </c>
      <c r="J35" s="379">
        <v>0</v>
      </c>
      <c r="K35" s="379"/>
    </row>
    <row r="36" spans="1:11" ht="15">
      <c r="A36" s="346">
        <v>25</v>
      </c>
      <c r="B36" s="347" t="s">
        <v>910</v>
      </c>
      <c r="C36" s="379">
        <v>1176</v>
      </c>
      <c r="D36" s="379">
        <v>58.800000000000004</v>
      </c>
      <c r="E36" s="379">
        <v>1176</v>
      </c>
      <c r="F36" s="379">
        <v>58.8</v>
      </c>
      <c r="G36" s="379">
        <v>0</v>
      </c>
      <c r="H36" s="379">
        <v>0</v>
      </c>
      <c r="I36" s="379">
        <v>0</v>
      </c>
      <c r="J36" s="379">
        <v>0</v>
      </c>
      <c r="K36" s="379"/>
    </row>
    <row r="37" spans="1:11" ht="15">
      <c r="A37" s="346">
        <v>26</v>
      </c>
      <c r="B37" s="347" t="s">
        <v>911</v>
      </c>
      <c r="C37" s="379">
        <v>1457</v>
      </c>
      <c r="D37" s="379">
        <v>72.85000000000001</v>
      </c>
      <c r="E37" s="379">
        <v>1457</v>
      </c>
      <c r="F37" s="379">
        <v>72.85000000000001</v>
      </c>
      <c r="G37" s="379">
        <v>0</v>
      </c>
      <c r="H37" s="379">
        <v>0</v>
      </c>
      <c r="I37" s="379">
        <v>0</v>
      </c>
      <c r="J37" s="379">
        <v>0</v>
      </c>
      <c r="K37" s="379"/>
    </row>
    <row r="38" spans="1:11" ht="15">
      <c r="A38" s="346">
        <v>27</v>
      </c>
      <c r="B38" s="347" t="s">
        <v>912</v>
      </c>
      <c r="C38" s="379">
        <v>1903</v>
      </c>
      <c r="D38" s="379">
        <v>95.15</v>
      </c>
      <c r="E38" s="379">
        <v>1903</v>
      </c>
      <c r="F38" s="379">
        <v>95.15</v>
      </c>
      <c r="G38" s="379">
        <v>0</v>
      </c>
      <c r="H38" s="379">
        <v>0</v>
      </c>
      <c r="I38" s="379">
        <v>0</v>
      </c>
      <c r="J38" s="379">
        <v>0</v>
      </c>
      <c r="K38" s="379"/>
    </row>
    <row r="39" spans="1:11" ht="15">
      <c r="A39" s="346">
        <v>28</v>
      </c>
      <c r="B39" s="347" t="s">
        <v>913</v>
      </c>
      <c r="C39" s="379">
        <v>2109</v>
      </c>
      <c r="D39" s="379">
        <v>105.45</v>
      </c>
      <c r="E39" s="379">
        <v>2109</v>
      </c>
      <c r="F39" s="379">
        <v>105.45000000000002</v>
      </c>
      <c r="G39" s="379">
        <v>0</v>
      </c>
      <c r="H39" s="379">
        <v>0</v>
      </c>
      <c r="I39" s="379">
        <v>0</v>
      </c>
      <c r="J39" s="379">
        <v>0</v>
      </c>
      <c r="K39" s="379"/>
    </row>
    <row r="40" spans="1:11" ht="15">
      <c r="A40" s="346">
        <v>29</v>
      </c>
      <c r="B40" s="347" t="s">
        <v>914</v>
      </c>
      <c r="C40" s="379">
        <v>1508</v>
      </c>
      <c r="D40" s="379">
        <v>75.4</v>
      </c>
      <c r="E40" s="379">
        <v>1508</v>
      </c>
      <c r="F40" s="379">
        <v>75.4</v>
      </c>
      <c r="G40" s="379">
        <v>0</v>
      </c>
      <c r="H40" s="379">
        <v>0</v>
      </c>
      <c r="I40" s="379">
        <v>0</v>
      </c>
      <c r="J40" s="379">
        <v>0</v>
      </c>
      <c r="K40" s="379"/>
    </row>
    <row r="41" spans="1:11" ht="15">
      <c r="A41" s="346">
        <v>30</v>
      </c>
      <c r="B41" s="347" t="s">
        <v>915</v>
      </c>
      <c r="C41" s="379">
        <v>1272</v>
      </c>
      <c r="D41" s="379">
        <v>63.6</v>
      </c>
      <c r="E41" s="379">
        <v>1272</v>
      </c>
      <c r="F41" s="379">
        <v>63.6</v>
      </c>
      <c r="G41" s="379">
        <v>0</v>
      </c>
      <c r="H41" s="379">
        <v>0</v>
      </c>
      <c r="I41" s="379">
        <v>0</v>
      </c>
      <c r="J41" s="379">
        <v>0</v>
      </c>
      <c r="K41" s="379"/>
    </row>
    <row r="42" spans="1:11" ht="15">
      <c r="A42" s="346">
        <v>31</v>
      </c>
      <c r="B42" s="347" t="s">
        <v>916</v>
      </c>
      <c r="C42" s="379">
        <v>1548</v>
      </c>
      <c r="D42" s="379">
        <v>77.4</v>
      </c>
      <c r="E42" s="379">
        <v>1548</v>
      </c>
      <c r="F42" s="379">
        <v>77.4</v>
      </c>
      <c r="G42" s="379">
        <v>0</v>
      </c>
      <c r="H42" s="379">
        <v>0</v>
      </c>
      <c r="I42" s="379">
        <v>0</v>
      </c>
      <c r="J42" s="379">
        <v>0</v>
      </c>
      <c r="K42" s="379"/>
    </row>
    <row r="43" spans="1:11" ht="15">
      <c r="A43" s="346">
        <v>32</v>
      </c>
      <c r="B43" s="347" t="s">
        <v>917</v>
      </c>
      <c r="C43" s="379">
        <v>1104</v>
      </c>
      <c r="D43" s="379">
        <v>55.2</v>
      </c>
      <c r="E43" s="379">
        <v>1104</v>
      </c>
      <c r="F43" s="379">
        <v>55.2</v>
      </c>
      <c r="G43" s="379">
        <v>0</v>
      </c>
      <c r="H43" s="379">
        <v>0</v>
      </c>
      <c r="I43" s="379">
        <v>0</v>
      </c>
      <c r="J43" s="379">
        <v>0</v>
      </c>
      <c r="K43" s="379"/>
    </row>
    <row r="44" spans="1:11" ht="15">
      <c r="A44" s="346">
        <v>33</v>
      </c>
      <c r="B44" s="347" t="s">
        <v>918</v>
      </c>
      <c r="C44" s="379">
        <v>1638</v>
      </c>
      <c r="D44" s="379">
        <v>81.9</v>
      </c>
      <c r="E44" s="379">
        <v>1638</v>
      </c>
      <c r="F44" s="379">
        <v>81.9</v>
      </c>
      <c r="G44" s="379">
        <v>0</v>
      </c>
      <c r="H44" s="379">
        <v>0</v>
      </c>
      <c r="I44" s="379">
        <v>0</v>
      </c>
      <c r="J44" s="379">
        <v>0</v>
      </c>
      <c r="K44" s="379"/>
    </row>
    <row r="45" spans="1:11" ht="15">
      <c r="A45" s="346">
        <v>34</v>
      </c>
      <c r="B45" s="347" t="s">
        <v>919</v>
      </c>
      <c r="C45" s="379">
        <v>957</v>
      </c>
      <c r="D45" s="379">
        <v>47.85</v>
      </c>
      <c r="E45" s="379">
        <v>957</v>
      </c>
      <c r="F45" s="379">
        <v>47.85</v>
      </c>
      <c r="G45" s="379">
        <v>0</v>
      </c>
      <c r="H45" s="379">
        <v>0</v>
      </c>
      <c r="I45" s="379">
        <v>0</v>
      </c>
      <c r="J45" s="379">
        <v>0</v>
      </c>
      <c r="K45" s="379"/>
    </row>
    <row r="46" spans="1:11" s="13" customFormat="1" ht="15">
      <c r="A46" s="3" t="s">
        <v>19</v>
      </c>
      <c r="B46" s="9"/>
      <c r="C46" s="380">
        <v>42588</v>
      </c>
      <c r="D46" s="380">
        <v>2129.4</v>
      </c>
      <c r="E46" s="380">
        <v>42588</v>
      </c>
      <c r="F46" s="380">
        <v>2129.3999999999996</v>
      </c>
      <c r="G46" s="381">
        <v>0</v>
      </c>
      <c r="H46" s="381">
        <v>0</v>
      </c>
      <c r="I46" s="381">
        <v>0</v>
      </c>
      <c r="J46" s="381">
        <v>0</v>
      </c>
      <c r="K46" s="381"/>
    </row>
    <row r="47" s="13" customFormat="1" ht="12.75"/>
    <row r="48" s="13" customFormat="1" ht="12.75">
      <c r="A48" s="11" t="s">
        <v>43</v>
      </c>
    </row>
    <row r="49" spans="3:6" ht="15.75" customHeight="1">
      <c r="C49" s="865"/>
      <c r="D49" s="865"/>
      <c r="E49" s="865"/>
      <c r="F49" s="865"/>
    </row>
    <row r="50" spans="2:16" s="16" customFormat="1" ht="13.5" customHeight="1">
      <c r="B50" s="86"/>
      <c r="C50" s="86"/>
      <c r="D50" s="86"/>
      <c r="E50" s="86"/>
      <c r="F50" s="86"/>
      <c r="G50" s="86"/>
      <c r="H50" s="86"/>
      <c r="I50" s="695" t="s">
        <v>13</v>
      </c>
      <c r="J50" s="695"/>
      <c r="K50" s="86"/>
      <c r="L50" s="86"/>
      <c r="M50" s="86"/>
      <c r="N50" s="86"/>
      <c r="O50" s="86"/>
      <c r="P50" s="86"/>
    </row>
    <row r="51" spans="1:16" s="16" customFormat="1" ht="12.75" customHeight="1">
      <c r="A51" s="696" t="s">
        <v>14</v>
      </c>
      <c r="B51" s="696"/>
      <c r="C51" s="696"/>
      <c r="D51" s="696"/>
      <c r="E51" s="696"/>
      <c r="F51" s="696"/>
      <c r="G51" s="696"/>
      <c r="H51" s="696"/>
      <c r="I51" s="696"/>
      <c r="J51" s="696"/>
      <c r="K51" s="86"/>
      <c r="L51" s="86"/>
      <c r="M51" s="86"/>
      <c r="N51" s="86"/>
      <c r="O51" s="86"/>
      <c r="P51" s="86"/>
    </row>
    <row r="52" spans="1:16" s="16" customFormat="1" ht="12.75" customHeight="1">
      <c r="A52" s="696" t="s">
        <v>20</v>
      </c>
      <c r="B52" s="696"/>
      <c r="C52" s="696"/>
      <c r="D52" s="696"/>
      <c r="E52" s="696"/>
      <c r="F52" s="696"/>
      <c r="G52" s="696"/>
      <c r="H52" s="696"/>
      <c r="I52" s="696"/>
      <c r="J52" s="696"/>
      <c r="K52" s="86"/>
      <c r="L52" s="86"/>
      <c r="M52" s="86"/>
      <c r="N52" s="86"/>
      <c r="O52" s="86"/>
      <c r="P52" s="86"/>
    </row>
    <row r="53" spans="1:9" s="16" customFormat="1" ht="12.75">
      <c r="A53" s="15" t="s">
        <v>23</v>
      </c>
      <c r="B53" s="15"/>
      <c r="C53" s="15"/>
      <c r="D53" s="15"/>
      <c r="E53" s="15"/>
      <c r="F53" s="15"/>
      <c r="H53" s="668" t="s">
        <v>24</v>
      </c>
      <c r="I53" s="668"/>
    </row>
    <row r="54" s="16" customFormat="1" ht="12.75">
      <c r="A54" s="15"/>
    </row>
    <row r="55" spans="1:10" ht="12.75">
      <c r="A55" s="746"/>
      <c r="B55" s="746"/>
      <c r="C55" s="746"/>
      <c r="D55" s="746"/>
      <c r="E55" s="746"/>
      <c r="F55" s="746"/>
      <c r="G55" s="746"/>
      <c r="H55" s="746"/>
      <c r="I55" s="746"/>
      <c r="J55" s="746"/>
    </row>
  </sheetData>
  <sheetProtection/>
  <mergeCells count="20">
    <mergeCell ref="A55:J55"/>
    <mergeCell ref="K9:K10"/>
    <mergeCell ref="C49:F49"/>
    <mergeCell ref="I50:J50"/>
    <mergeCell ref="A51:J51"/>
    <mergeCell ref="A52:J52"/>
    <mergeCell ref="H53:I53"/>
    <mergeCell ref="C8:J8"/>
    <mergeCell ref="A9:A10"/>
    <mergeCell ref="B9:B10"/>
    <mergeCell ref="C9:D9"/>
    <mergeCell ref="E9:F9"/>
    <mergeCell ref="G9:H9"/>
    <mergeCell ref="I9:J9"/>
    <mergeCell ref="D1:E1"/>
    <mergeCell ref="J1:K1"/>
    <mergeCell ref="A2:J2"/>
    <mergeCell ref="A3:J3"/>
    <mergeCell ref="A5:L5"/>
    <mergeCell ref="I7:K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4" r:id="rId1"/>
</worksheet>
</file>

<file path=xl/worksheets/sheet41.xml><?xml version="1.0" encoding="utf-8"?>
<worksheet xmlns="http://schemas.openxmlformats.org/spreadsheetml/2006/main" xmlns:r="http://schemas.openxmlformats.org/officeDocument/2006/relationships">
  <sheetPr>
    <pageSetUpPr fitToPage="1"/>
  </sheetPr>
  <dimension ref="A1:O50"/>
  <sheetViews>
    <sheetView view="pageBreakPreview" zoomScaleSheetLayoutView="100" zoomScalePageLayoutView="0" workbookViewId="0" topLeftCell="A1">
      <selection activeCell="G44" sqref="G44"/>
    </sheetView>
  </sheetViews>
  <sheetFormatPr defaultColWidth="9.140625" defaultRowHeight="12.75"/>
  <cols>
    <col min="1" max="1" width="7.140625" style="0" customWidth="1"/>
    <col min="2" max="2" width="22.8515625" style="0" customWidth="1"/>
    <col min="3" max="3" width="14.57421875" style="0" customWidth="1"/>
    <col min="4" max="4" width="16.57421875" style="289" customWidth="1"/>
    <col min="5" max="8" width="18.421875" style="289" customWidth="1"/>
  </cols>
  <sheetData>
    <row r="1" ht="12.75">
      <c r="H1" s="292" t="s">
        <v>517</v>
      </c>
    </row>
    <row r="2" spans="1:15" ht="18">
      <c r="A2" s="740" t="s">
        <v>0</v>
      </c>
      <c r="B2" s="740"/>
      <c r="C2" s="740"/>
      <c r="D2" s="740"/>
      <c r="E2" s="740"/>
      <c r="F2" s="740"/>
      <c r="G2" s="740"/>
      <c r="H2" s="740"/>
      <c r="I2" s="228"/>
      <c r="J2" s="228"/>
      <c r="K2" s="228"/>
      <c r="L2" s="228"/>
      <c r="M2" s="228"/>
      <c r="N2" s="228"/>
      <c r="O2" s="228"/>
    </row>
    <row r="3" spans="1:15" ht="21">
      <c r="A3" s="741" t="s">
        <v>704</v>
      </c>
      <c r="B3" s="741"/>
      <c r="C3" s="741"/>
      <c r="D3" s="741"/>
      <c r="E3" s="741"/>
      <c r="F3" s="741"/>
      <c r="G3" s="741"/>
      <c r="H3" s="741"/>
      <c r="I3" s="229"/>
      <c r="J3" s="229"/>
      <c r="K3" s="229"/>
      <c r="L3" s="229"/>
      <c r="M3" s="229"/>
      <c r="N3" s="229"/>
      <c r="O3" s="229"/>
    </row>
    <row r="4" spans="1:15" ht="15">
      <c r="A4" s="197"/>
      <c r="B4" s="197"/>
      <c r="C4" s="197"/>
      <c r="D4" s="286"/>
      <c r="E4" s="286"/>
      <c r="F4" s="286"/>
      <c r="G4" s="286"/>
      <c r="H4" s="286"/>
      <c r="I4" s="197"/>
      <c r="J4" s="197"/>
      <c r="K4" s="197"/>
      <c r="L4" s="197"/>
      <c r="M4" s="197"/>
      <c r="N4" s="197"/>
      <c r="O4" s="197"/>
    </row>
    <row r="5" spans="1:15" ht="18">
      <c r="A5" s="740" t="s">
        <v>516</v>
      </c>
      <c r="B5" s="740"/>
      <c r="C5" s="740"/>
      <c r="D5" s="740"/>
      <c r="E5" s="740"/>
      <c r="F5" s="740"/>
      <c r="G5" s="740"/>
      <c r="H5" s="740"/>
      <c r="I5" s="228"/>
      <c r="J5" s="228"/>
      <c r="K5" s="228"/>
      <c r="L5" s="228"/>
      <c r="M5" s="228"/>
      <c r="N5" s="228"/>
      <c r="O5" s="228"/>
    </row>
    <row r="6" spans="1:15" ht="15">
      <c r="A6" s="36" t="s">
        <v>1137</v>
      </c>
      <c r="B6" s="36"/>
      <c r="C6" s="36"/>
      <c r="D6" s="286"/>
      <c r="E6" s="286"/>
      <c r="F6" s="869" t="s">
        <v>781</v>
      </c>
      <c r="G6" s="869"/>
      <c r="H6" s="869"/>
      <c r="I6" s="197"/>
      <c r="J6" s="197"/>
      <c r="K6" s="197"/>
      <c r="L6" s="230"/>
      <c r="M6" s="230"/>
      <c r="N6" s="867"/>
      <c r="O6" s="867"/>
    </row>
    <row r="7" spans="1:8" ht="31.5" customHeight="1">
      <c r="A7" s="831" t="s">
        <v>2</v>
      </c>
      <c r="B7" s="831" t="s">
        <v>3</v>
      </c>
      <c r="C7" s="868" t="s">
        <v>389</v>
      </c>
      <c r="D7" s="870" t="s">
        <v>494</v>
      </c>
      <c r="E7" s="871"/>
      <c r="F7" s="871"/>
      <c r="G7" s="871"/>
      <c r="H7" s="872"/>
    </row>
    <row r="8" spans="1:8" ht="34.5" customHeight="1">
      <c r="A8" s="831"/>
      <c r="B8" s="831"/>
      <c r="C8" s="868"/>
      <c r="D8" s="287" t="s">
        <v>495</v>
      </c>
      <c r="E8" s="287" t="s">
        <v>496</v>
      </c>
      <c r="F8" s="287" t="s">
        <v>497</v>
      </c>
      <c r="G8" s="287" t="s">
        <v>653</v>
      </c>
      <c r="H8" s="287" t="s">
        <v>49</v>
      </c>
    </row>
    <row r="9" spans="1:8" ht="15">
      <c r="A9" s="215">
        <v>1</v>
      </c>
      <c r="B9" s="215">
        <v>2</v>
      </c>
      <c r="C9" s="215">
        <v>3</v>
      </c>
      <c r="D9" s="215">
        <v>4</v>
      </c>
      <c r="E9" s="215">
        <v>5</v>
      </c>
      <c r="F9" s="215">
        <v>6</v>
      </c>
      <c r="G9" s="215">
        <v>7</v>
      </c>
      <c r="H9" s="215">
        <v>8</v>
      </c>
    </row>
    <row r="10" spans="1:8" ht="15">
      <c r="A10" s="346">
        <v>1</v>
      </c>
      <c r="B10" s="347" t="s">
        <v>886</v>
      </c>
      <c r="C10" s="581">
        <f>'AT-3'!F9</f>
        <v>842</v>
      </c>
      <c r="D10" s="581">
        <f>C10-G10</f>
        <v>3</v>
      </c>
      <c r="E10" s="581">
        <v>0</v>
      </c>
      <c r="F10" s="581">
        <v>0</v>
      </c>
      <c r="G10" s="581">
        <v>839</v>
      </c>
      <c r="H10" s="581"/>
    </row>
    <row r="11" spans="1:8" ht="15">
      <c r="A11" s="346">
        <v>2</v>
      </c>
      <c r="B11" s="347" t="s">
        <v>887</v>
      </c>
      <c r="C11" s="581">
        <f>'AT-3'!F10</f>
        <v>1291</v>
      </c>
      <c r="D11" s="581">
        <f aca="true" t="shared" si="0" ref="D11:D43">C11-G11</f>
        <v>109</v>
      </c>
      <c r="E11" s="581">
        <v>0</v>
      </c>
      <c r="F11" s="581">
        <v>0</v>
      </c>
      <c r="G11" s="581">
        <v>1182</v>
      </c>
      <c r="H11" s="581"/>
    </row>
    <row r="12" spans="1:8" ht="15">
      <c r="A12" s="346">
        <v>3</v>
      </c>
      <c r="B12" s="347" t="s">
        <v>888</v>
      </c>
      <c r="C12" s="581">
        <f>'AT-3'!F11</f>
        <v>2032</v>
      </c>
      <c r="D12" s="581">
        <f t="shared" si="0"/>
        <v>2032</v>
      </c>
      <c r="E12" s="581">
        <v>0</v>
      </c>
      <c r="F12" s="581">
        <v>0</v>
      </c>
      <c r="G12" s="581">
        <v>0</v>
      </c>
      <c r="H12" s="581"/>
    </row>
    <row r="13" spans="1:8" ht="15">
      <c r="A13" s="346">
        <v>4</v>
      </c>
      <c r="B13" s="347" t="s">
        <v>889</v>
      </c>
      <c r="C13" s="581">
        <f>'AT-3'!F12</f>
        <v>1852</v>
      </c>
      <c r="D13" s="581">
        <f t="shared" si="0"/>
        <v>1852</v>
      </c>
      <c r="E13" s="581">
        <v>0</v>
      </c>
      <c r="F13" s="581">
        <v>0</v>
      </c>
      <c r="G13" s="581">
        <v>0</v>
      </c>
      <c r="H13" s="581"/>
    </row>
    <row r="14" spans="1:8" ht="15">
      <c r="A14" s="346">
        <v>5</v>
      </c>
      <c r="B14" s="347" t="s">
        <v>890</v>
      </c>
      <c r="C14" s="581">
        <f>'AT-3'!F13</f>
        <v>2259</v>
      </c>
      <c r="D14" s="581">
        <f t="shared" si="0"/>
        <v>2259</v>
      </c>
      <c r="E14" s="581">
        <v>0</v>
      </c>
      <c r="F14" s="581">
        <v>0</v>
      </c>
      <c r="G14" s="581">
        <v>0</v>
      </c>
      <c r="H14" s="581"/>
    </row>
    <row r="15" spans="1:8" ht="15">
      <c r="A15" s="346">
        <v>6</v>
      </c>
      <c r="B15" s="347" t="s">
        <v>891</v>
      </c>
      <c r="C15" s="581">
        <f>'AT-3'!F14</f>
        <v>1206</v>
      </c>
      <c r="D15" s="581">
        <f t="shared" si="0"/>
        <v>1206</v>
      </c>
      <c r="E15" s="581">
        <v>0</v>
      </c>
      <c r="F15" s="581">
        <v>0</v>
      </c>
      <c r="G15" s="581">
        <v>0</v>
      </c>
      <c r="H15" s="581"/>
    </row>
    <row r="16" spans="1:8" ht="15">
      <c r="A16" s="346">
        <v>7</v>
      </c>
      <c r="B16" s="347" t="s">
        <v>892</v>
      </c>
      <c r="C16" s="581">
        <f>'AT-3'!F15</f>
        <v>1464</v>
      </c>
      <c r="D16" s="581">
        <f t="shared" si="0"/>
        <v>1444</v>
      </c>
      <c r="E16" s="581">
        <v>0</v>
      </c>
      <c r="F16" s="581">
        <v>0</v>
      </c>
      <c r="G16" s="581">
        <v>20</v>
      </c>
      <c r="H16" s="581"/>
    </row>
    <row r="17" spans="1:8" ht="15">
      <c r="A17" s="346">
        <v>8</v>
      </c>
      <c r="B17" s="347" t="s">
        <v>893</v>
      </c>
      <c r="C17" s="581">
        <f>'AT-3'!F16</f>
        <v>2026</v>
      </c>
      <c r="D17" s="581">
        <f t="shared" si="0"/>
        <v>2026</v>
      </c>
      <c r="E17" s="581">
        <v>0</v>
      </c>
      <c r="F17" s="581">
        <v>0</v>
      </c>
      <c r="G17" s="581">
        <v>0</v>
      </c>
      <c r="H17" s="581"/>
    </row>
    <row r="18" spans="1:8" ht="15">
      <c r="A18" s="346">
        <v>9</v>
      </c>
      <c r="B18" s="347" t="s">
        <v>894</v>
      </c>
      <c r="C18" s="581">
        <f>'AT-3'!F17</f>
        <v>1652</v>
      </c>
      <c r="D18" s="581">
        <f t="shared" si="0"/>
        <v>1623</v>
      </c>
      <c r="E18" s="581">
        <v>0</v>
      </c>
      <c r="F18" s="581">
        <v>0</v>
      </c>
      <c r="G18" s="581">
        <v>29</v>
      </c>
      <c r="H18" s="581"/>
    </row>
    <row r="19" spans="1:8" ht="15">
      <c r="A19" s="346">
        <v>10</v>
      </c>
      <c r="B19" s="347" t="s">
        <v>895</v>
      </c>
      <c r="C19" s="581">
        <f>'AT-3'!F18</f>
        <v>2423</v>
      </c>
      <c r="D19" s="581">
        <f t="shared" si="0"/>
        <v>2423</v>
      </c>
      <c r="E19" s="581">
        <v>0</v>
      </c>
      <c r="F19" s="581">
        <v>0</v>
      </c>
      <c r="G19" s="581">
        <v>0</v>
      </c>
      <c r="H19" s="581"/>
    </row>
    <row r="20" spans="1:8" ht="15">
      <c r="A20" s="346">
        <v>11</v>
      </c>
      <c r="B20" s="347" t="s">
        <v>896</v>
      </c>
      <c r="C20" s="581">
        <f>'AT-3'!F19</f>
        <v>1465</v>
      </c>
      <c r="D20" s="581">
        <f t="shared" si="0"/>
        <v>1465</v>
      </c>
      <c r="E20" s="581">
        <v>0</v>
      </c>
      <c r="F20" s="581">
        <v>0</v>
      </c>
      <c r="G20" s="581">
        <v>0</v>
      </c>
      <c r="H20" s="581"/>
    </row>
    <row r="21" spans="1:8" ht="15">
      <c r="A21" s="346">
        <v>12</v>
      </c>
      <c r="B21" s="347" t="s">
        <v>897</v>
      </c>
      <c r="C21" s="581">
        <f>'AT-3'!F20</f>
        <v>2380</v>
      </c>
      <c r="D21" s="581">
        <f t="shared" si="0"/>
        <v>2221</v>
      </c>
      <c r="E21" s="581">
        <v>0</v>
      </c>
      <c r="F21" s="581">
        <v>0</v>
      </c>
      <c r="G21" s="581">
        <v>159</v>
      </c>
      <c r="H21" s="581"/>
    </row>
    <row r="22" spans="1:8" ht="15">
      <c r="A22" s="346">
        <v>13</v>
      </c>
      <c r="B22" s="347" t="s">
        <v>898</v>
      </c>
      <c r="C22" s="581">
        <f>'AT-3'!F21</f>
        <v>1988</v>
      </c>
      <c r="D22" s="581">
        <f t="shared" si="0"/>
        <v>1988</v>
      </c>
      <c r="E22" s="581">
        <v>0</v>
      </c>
      <c r="F22" s="581">
        <v>0</v>
      </c>
      <c r="G22" s="581">
        <v>0</v>
      </c>
      <c r="H22" s="581"/>
    </row>
    <row r="23" spans="1:8" ht="15">
      <c r="A23" s="346">
        <v>14</v>
      </c>
      <c r="B23" s="347" t="s">
        <v>899</v>
      </c>
      <c r="C23" s="581">
        <f>'AT-3'!F22</f>
        <v>933</v>
      </c>
      <c r="D23" s="581">
        <f t="shared" si="0"/>
        <v>857</v>
      </c>
      <c r="E23" s="581">
        <v>0</v>
      </c>
      <c r="F23" s="581">
        <v>0</v>
      </c>
      <c r="G23" s="581">
        <v>76</v>
      </c>
      <c r="H23" s="581"/>
    </row>
    <row r="24" spans="1:8" ht="15">
      <c r="A24" s="346">
        <v>15</v>
      </c>
      <c r="B24" s="347" t="s">
        <v>900</v>
      </c>
      <c r="C24" s="581">
        <f>'AT-3'!F23</f>
        <v>489</v>
      </c>
      <c r="D24" s="581">
        <f t="shared" si="0"/>
        <v>489</v>
      </c>
      <c r="E24" s="581">
        <v>0</v>
      </c>
      <c r="F24" s="581">
        <v>0</v>
      </c>
      <c r="G24" s="581">
        <v>0</v>
      </c>
      <c r="H24" s="581"/>
    </row>
    <row r="25" spans="1:8" ht="15">
      <c r="A25" s="346">
        <v>16</v>
      </c>
      <c r="B25" s="347" t="s">
        <v>901</v>
      </c>
      <c r="C25" s="581">
        <f>'AT-3'!F24</f>
        <v>2674</v>
      </c>
      <c r="D25" s="581">
        <f t="shared" si="0"/>
        <v>2674</v>
      </c>
      <c r="E25" s="581">
        <v>0</v>
      </c>
      <c r="F25" s="581">
        <v>0</v>
      </c>
      <c r="G25" s="581">
        <v>0</v>
      </c>
      <c r="H25" s="581"/>
    </row>
    <row r="26" spans="1:8" ht="15">
      <c r="A26" s="346">
        <v>17</v>
      </c>
      <c r="B26" s="347" t="s">
        <v>902</v>
      </c>
      <c r="C26" s="581">
        <f>'AT-3'!F25</f>
        <v>1615</v>
      </c>
      <c r="D26" s="581">
        <f t="shared" si="0"/>
        <v>1615</v>
      </c>
      <c r="E26" s="581">
        <v>0</v>
      </c>
      <c r="F26" s="581">
        <v>0</v>
      </c>
      <c r="G26" s="581">
        <v>0</v>
      </c>
      <c r="H26" s="581"/>
    </row>
    <row r="27" spans="1:8" ht="15">
      <c r="A27" s="348">
        <v>18</v>
      </c>
      <c r="B27" s="349" t="s">
        <v>903</v>
      </c>
      <c r="C27" s="581">
        <f>'AT-3'!F26</f>
        <v>1407</v>
      </c>
      <c r="D27" s="581">
        <f t="shared" si="0"/>
        <v>1272</v>
      </c>
      <c r="E27" s="581">
        <v>0</v>
      </c>
      <c r="F27" s="581">
        <v>0</v>
      </c>
      <c r="G27" s="581">
        <v>135</v>
      </c>
      <c r="H27" s="581"/>
    </row>
    <row r="28" spans="1:8" ht="15">
      <c r="A28" s="346">
        <v>19</v>
      </c>
      <c r="B28" s="347" t="s">
        <v>904</v>
      </c>
      <c r="C28" s="581">
        <f>'AT-3'!F27</f>
        <v>958</v>
      </c>
      <c r="D28" s="581">
        <f t="shared" si="0"/>
        <v>958</v>
      </c>
      <c r="E28" s="581">
        <v>0</v>
      </c>
      <c r="F28" s="581">
        <v>0</v>
      </c>
      <c r="G28" s="581">
        <v>0</v>
      </c>
      <c r="H28" s="581"/>
    </row>
    <row r="29" spans="1:8" ht="15">
      <c r="A29" s="348">
        <v>20</v>
      </c>
      <c r="B29" s="349" t="s">
        <v>905</v>
      </c>
      <c r="C29" s="581">
        <f>'AT-3'!F28</f>
        <v>1077</v>
      </c>
      <c r="D29" s="581">
        <f t="shared" si="0"/>
        <v>0</v>
      </c>
      <c r="E29" s="581">
        <v>0</v>
      </c>
      <c r="F29" s="581">
        <v>0</v>
      </c>
      <c r="G29" s="581">
        <v>1077</v>
      </c>
      <c r="H29" s="581"/>
    </row>
    <row r="30" spans="1:8" ht="15">
      <c r="A30" s="346">
        <v>21</v>
      </c>
      <c r="B30" s="347" t="s">
        <v>906</v>
      </c>
      <c r="C30" s="581">
        <f>'AT-3'!F29</f>
        <v>1087</v>
      </c>
      <c r="D30" s="581">
        <f t="shared" si="0"/>
        <v>1087</v>
      </c>
      <c r="E30" s="581">
        <v>0</v>
      </c>
      <c r="F30" s="581">
        <v>0</v>
      </c>
      <c r="G30" s="581">
        <v>0</v>
      </c>
      <c r="H30" s="581"/>
    </row>
    <row r="31" spans="1:8" ht="15">
      <c r="A31" s="346">
        <v>22</v>
      </c>
      <c r="B31" s="347" t="s">
        <v>907</v>
      </c>
      <c r="C31" s="581">
        <f>'AT-3'!F30</f>
        <v>1269</v>
      </c>
      <c r="D31" s="581">
        <f t="shared" si="0"/>
        <v>1251</v>
      </c>
      <c r="E31" s="581">
        <v>0</v>
      </c>
      <c r="F31" s="581">
        <v>0</v>
      </c>
      <c r="G31" s="581">
        <v>18</v>
      </c>
      <c r="H31" s="581"/>
    </row>
    <row r="32" spans="1:8" ht="15">
      <c r="A32" s="346">
        <v>23</v>
      </c>
      <c r="B32" s="347" t="s">
        <v>908</v>
      </c>
      <c r="C32" s="581">
        <f>'AT-3'!F31</f>
        <v>1517</v>
      </c>
      <c r="D32" s="581">
        <f t="shared" si="0"/>
        <v>1459</v>
      </c>
      <c r="E32" s="581">
        <v>0</v>
      </c>
      <c r="F32" s="581">
        <v>0</v>
      </c>
      <c r="G32" s="581">
        <v>58</v>
      </c>
      <c r="H32" s="581"/>
    </row>
    <row r="33" spans="1:8" ht="15">
      <c r="A33" s="346">
        <v>24</v>
      </c>
      <c r="B33" s="347" t="s">
        <v>909</v>
      </c>
      <c r="C33" s="581">
        <f>'AT-3'!F32</f>
        <v>851</v>
      </c>
      <c r="D33" s="581">
        <f t="shared" si="0"/>
        <v>851</v>
      </c>
      <c r="E33" s="581">
        <v>0</v>
      </c>
      <c r="F33" s="581">
        <v>0</v>
      </c>
      <c r="G33" s="581">
        <v>0</v>
      </c>
      <c r="H33" s="581"/>
    </row>
    <row r="34" spans="1:8" ht="15">
      <c r="A34" s="346">
        <v>25</v>
      </c>
      <c r="B34" s="347" t="s">
        <v>910</v>
      </c>
      <c r="C34" s="581">
        <f>'AT-3'!F33</f>
        <v>1793</v>
      </c>
      <c r="D34" s="581">
        <f t="shared" si="0"/>
        <v>1187</v>
      </c>
      <c r="E34" s="581">
        <v>0</v>
      </c>
      <c r="F34" s="581">
        <v>0</v>
      </c>
      <c r="G34" s="581">
        <v>606</v>
      </c>
      <c r="H34" s="581"/>
    </row>
    <row r="35" spans="1:8" ht="15">
      <c r="A35" s="346">
        <v>26</v>
      </c>
      <c r="B35" s="347" t="s">
        <v>911</v>
      </c>
      <c r="C35" s="581">
        <f>'AT-3'!F34</f>
        <v>2253</v>
      </c>
      <c r="D35" s="581">
        <f t="shared" si="0"/>
        <v>1825</v>
      </c>
      <c r="E35" s="581">
        <v>0</v>
      </c>
      <c r="F35" s="581">
        <v>0</v>
      </c>
      <c r="G35" s="581">
        <v>428</v>
      </c>
      <c r="H35" s="581"/>
    </row>
    <row r="36" spans="1:8" ht="15">
      <c r="A36" s="346">
        <v>27</v>
      </c>
      <c r="B36" s="347" t="s">
        <v>912</v>
      </c>
      <c r="C36" s="581">
        <f>'AT-3'!F35</f>
        <v>1676</v>
      </c>
      <c r="D36" s="581">
        <f t="shared" si="0"/>
        <v>1606</v>
      </c>
      <c r="E36" s="581">
        <v>0</v>
      </c>
      <c r="F36" s="581">
        <v>0</v>
      </c>
      <c r="G36" s="581">
        <v>70</v>
      </c>
      <c r="H36" s="581"/>
    </row>
    <row r="37" spans="1:8" ht="15">
      <c r="A37" s="346">
        <v>28</v>
      </c>
      <c r="B37" s="347" t="s">
        <v>913</v>
      </c>
      <c r="C37" s="581">
        <f>'AT-3'!F36</f>
        <v>2319</v>
      </c>
      <c r="D37" s="581">
        <f t="shared" si="0"/>
        <v>2319</v>
      </c>
      <c r="E37" s="581">
        <v>0</v>
      </c>
      <c r="F37" s="581">
        <v>0</v>
      </c>
      <c r="G37" s="581">
        <v>0</v>
      </c>
      <c r="H37" s="581"/>
    </row>
    <row r="38" spans="1:8" ht="15">
      <c r="A38" s="346">
        <v>29</v>
      </c>
      <c r="B38" s="347" t="s">
        <v>914</v>
      </c>
      <c r="C38" s="581">
        <f>'AT-3'!F37</f>
        <v>1768</v>
      </c>
      <c r="D38" s="581">
        <f t="shared" si="0"/>
        <v>1768</v>
      </c>
      <c r="E38" s="581">
        <v>0</v>
      </c>
      <c r="F38" s="581">
        <v>0</v>
      </c>
      <c r="G38" s="581">
        <v>0</v>
      </c>
      <c r="H38" s="581"/>
    </row>
    <row r="39" spans="1:8" ht="15">
      <c r="A39" s="346">
        <v>30</v>
      </c>
      <c r="B39" s="347" t="s">
        <v>915</v>
      </c>
      <c r="C39" s="581">
        <f>'AT-3'!F38</f>
        <v>1680</v>
      </c>
      <c r="D39" s="581">
        <f t="shared" si="0"/>
        <v>1129</v>
      </c>
      <c r="E39" s="581">
        <v>0</v>
      </c>
      <c r="F39" s="581">
        <v>0</v>
      </c>
      <c r="G39" s="581">
        <v>551</v>
      </c>
      <c r="H39" s="581"/>
    </row>
    <row r="40" spans="1:8" ht="15">
      <c r="A40" s="346">
        <v>31</v>
      </c>
      <c r="B40" s="347" t="s">
        <v>916</v>
      </c>
      <c r="C40" s="581">
        <f>'AT-3'!F39</f>
        <v>2355</v>
      </c>
      <c r="D40" s="581">
        <f t="shared" si="0"/>
        <v>2163</v>
      </c>
      <c r="E40" s="581">
        <v>0</v>
      </c>
      <c r="F40" s="581">
        <v>0</v>
      </c>
      <c r="G40" s="581">
        <v>192</v>
      </c>
      <c r="H40" s="581"/>
    </row>
    <row r="41" spans="1:8" ht="15">
      <c r="A41" s="346">
        <v>32</v>
      </c>
      <c r="B41" s="347" t="s">
        <v>917</v>
      </c>
      <c r="C41" s="581">
        <f>'AT-3'!F40</f>
        <v>1156</v>
      </c>
      <c r="D41" s="581">
        <f t="shared" si="0"/>
        <v>1156</v>
      </c>
      <c r="E41" s="581">
        <v>0</v>
      </c>
      <c r="F41" s="581">
        <v>0</v>
      </c>
      <c r="G41" s="581">
        <v>0</v>
      </c>
      <c r="H41" s="581"/>
    </row>
    <row r="42" spans="1:8" ht="15">
      <c r="A42" s="346">
        <v>33</v>
      </c>
      <c r="B42" s="347" t="s">
        <v>918</v>
      </c>
      <c r="C42" s="581">
        <f>'AT-3'!F41</f>
        <v>1720</v>
      </c>
      <c r="D42" s="581">
        <f t="shared" si="0"/>
        <v>1720</v>
      </c>
      <c r="E42" s="581">
        <v>0</v>
      </c>
      <c r="F42" s="581">
        <v>0</v>
      </c>
      <c r="G42" s="581">
        <v>0</v>
      </c>
      <c r="H42" s="581"/>
    </row>
    <row r="43" spans="1:8" ht="15">
      <c r="A43" s="346">
        <v>34</v>
      </c>
      <c r="B43" s="347" t="s">
        <v>919</v>
      </c>
      <c r="C43" s="581">
        <f>'AT-3'!F42</f>
        <v>1099</v>
      </c>
      <c r="D43" s="581">
        <f t="shared" si="0"/>
        <v>1045</v>
      </c>
      <c r="E43" s="581">
        <v>0</v>
      </c>
      <c r="F43" s="581">
        <v>0</v>
      </c>
      <c r="G43" s="581">
        <v>54</v>
      </c>
      <c r="H43" s="581"/>
    </row>
    <row r="44" spans="1:8" ht="15">
      <c r="A44" s="3" t="s">
        <v>19</v>
      </c>
      <c r="B44" s="9"/>
      <c r="C44" s="215">
        <f>'AT-3'!F43</f>
        <v>54576</v>
      </c>
      <c r="D44" s="215">
        <f>SUM(D10:D43)</f>
        <v>49082</v>
      </c>
      <c r="E44" s="215">
        <v>0</v>
      </c>
      <c r="F44" s="215">
        <v>0</v>
      </c>
      <c r="G44" s="215">
        <f>SUM(G10:G43)</f>
        <v>5494</v>
      </c>
      <c r="H44" s="215"/>
    </row>
    <row r="45" spans="1:8" ht="15" customHeight="1">
      <c r="A45" s="204"/>
      <c r="B45" s="204"/>
      <c r="C45" s="204"/>
      <c r="D45" s="205"/>
      <c r="E45" s="205"/>
      <c r="F45" s="205"/>
      <c r="G45" s="205"/>
      <c r="H45" s="205"/>
    </row>
    <row r="46" spans="1:8" ht="15" customHeight="1">
      <c r="A46" s="204"/>
      <c r="B46" s="204"/>
      <c r="C46" s="204"/>
      <c r="D46" s="205"/>
      <c r="E46" s="205"/>
      <c r="F46" s="205"/>
      <c r="G46" s="205"/>
      <c r="H46" s="205"/>
    </row>
    <row r="47" spans="1:9" ht="15" customHeight="1">
      <c r="A47" s="204"/>
      <c r="B47" s="204"/>
      <c r="C47" s="204"/>
      <c r="D47" s="738" t="s">
        <v>13</v>
      </c>
      <c r="E47" s="738"/>
      <c r="F47" s="738"/>
      <c r="G47" s="738"/>
      <c r="H47" s="738"/>
      <c r="I47" s="738"/>
    </row>
    <row r="48" spans="1:9" ht="12.75">
      <c r="A48" s="204" t="s">
        <v>12</v>
      </c>
      <c r="C48" s="204"/>
      <c r="D48" s="738" t="s">
        <v>14</v>
      </c>
      <c r="E48" s="738"/>
      <c r="F48" s="738"/>
      <c r="G48" s="738"/>
      <c r="H48" s="738"/>
      <c r="I48" s="738"/>
    </row>
    <row r="49" spans="4:9" ht="12.75">
      <c r="D49" s="738" t="s">
        <v>88</v>
      </c>
      <c r="E49" s="738"/>
      <c r="F49" s="738"/>
      <c r="G49" s="738"/>
      <c r="H49" s="738"/>
      <c r="I49" s="738"/>
    </row>
    <row r="50" spans="4:9" ht="12.75">
      <c r="D50" s="739" t="s">
        <v>85</v>
      </c>
      <c r="E50" s="739"/>
      <c r="F50" s="739"/>
      <c r="G50" s="739"/>
      <c r="H50" s="739"/>
      <c r="I50" s="204"/>
    </row>
  </sheetData>
  <sheetProtection/>
  <mergeCells count="13">
    <mergeCell ref="D48:I48"/>
    <mergeCell ref="D49:I49"/>
    <mergeCell ref="D50:H50"/>
    <mergeCell ref="A2:H2"/>
    <mergeCell ref="A3:H3"/>
    <mergeCell ref="A5:H5"/>
    <mergeCell ref="D7:H7"/>
    <mergeCell ref="N6:O6"/>
    <mergeCell ref="A7:A8"/>
    <mergeCell ref="B7:B8"/>
    <mergeCell ref="C7:C8"/>
    <mergeCell ref="F6:H6"/>
    <mergeCell ref="D47:I4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8" r:id="rId1"/>
  <colBreaks count="1" manualBreakCount="1">
    <brk id="8" max="65535" man="1"/>
  </colBreaks>
</worksheet>
</file>

<file path=xl/worksheets/sheet42.xml><?xml version="1.0" encoding="utf-8"?>
<worksheet xmlns="http://schemas.openxmlformats.org/spreadsheetml/2006/main" xmlns:r="http://schemas.openxmlformats.org/officeDocument/2006/relationships">
  <sheetPr>
    <pageSetUpPr fitToPage="1"/>
  </sheetPr>
  <dimension ref="A1:N49"/>
  <sheetViews>
    <sheetView view="pageBreakPreview" zoomScale="90" zoomScaleSheetLayoutView="90" zoomScalePageLayoutView="0" workbookViewId="0" topLeftCell="A4">
      <selection activeCell="A5" sqref="A5"/>
    </sheetView>
  </sheetViews>
  <sheetFormatPr defaultColWidth="9.140625" defaultRowHeight="12.75"/>
  <cols>
    <col min="2" max="2" width="26.421875" style="0" customWidth="1"/>
    <col min="3" max="3" width="16.7109375" style="0" customWidth="1"/>
    <col min="4" max="4" width="9.421875" style="0" customWidth="1"/>
    <col min="5" max="5" width="9.00390625" style="0" customWidth="1"/>
    <col min="6" max="6" width="11.57421875" style="0" customWidth="1"/>
    <col min="7" max="8" width="10.421875" style="0" customWidth="1"/>
    <col min="9" max="10" width="10.421875" style="289" customWidth="1"/>
    <col min="11" max="11" width="10.57421875" style="0" customWidth="1"/>
    <col min="12" max="12" width="10.421875" style="0" customWidth="1"/>
    <col min="13" max="13" width="11.57421875" style="0" customWidth="1"/>
    <col min="14" max="14" width="13.00390625" style="0" customWidth="1"/>
  </cols>
  <sheetData>
    <row r="1" spans="1:14" ht="18">
      <c r="A1" s="740" t="s">
        <v>0</v>
      </c>
      <c r="B1" s="740"/>
      <c r="C1" s="740"/>
      <c r="D1" s="740"/>
      <c r="E1" s="740"/>
      <c r="F1" s="740"/>
      <c r="G1" s="740"/>
      <c r="H1" s="740"/>
      <c r="I1" s="740"/>
      <c r="J1" s="740"/>
      <c r="K1" s="740"/>
      <c r="N1" s="237" t="s">
        <v>519</v>
      </c>
    </row>
    <row r="2" spans="1:11" ht="21">
      <c r="A2" s="741" t="s">
        <v>704</v>
      </c>
      <c r="B2" s="741"/>
      <c r="C2" s="741"/>
      <c r="D2" s="741"/>
      <c r="E2" s="741"/>
      <c r="F2" s="741"/>
      <c r="G2" s="741"/>
      <c r="H2" s="741"/>
      <c r="I2" s="741"/>
      <c r="J2" s="741"/>
      <c r="K2" s="741"/>
    </row>
    <row r="3" spans="1:10" ht="15">
      <c r="A3" s="197"/>
      <c r="B3" s="197"/>
      <c r="C3" s="197"/>
      <c r="D3" s="197"/>
      <c r="E3" s="197"/>
      <c r="F3" s="197"/>
      <c r="G3" s="197"/>
      <c r="H3" s="197"/>
      <c r="I3" s="286"/>
      <c r="J3" s="286"/>
    </row>
    <row r="4" spans="1:10" ht="18">
      <c r="A4" s="740" t="s">
        <v>518</v>
      </c>
      <c r="B4" s="740"/>
      <c r="C4" s="740"/>
      <c r="D4" s="740"/>
      <c r="E4" s="740"/>
      <c r="F4" s="740"/>
      <c r="G4" s="740"/>
      <c r="H4" s="740"/>
      <c r="I4" s="308"/>
      <c r="J4" s="308"/>
    </row>
    <row r="5" spans="1:14" ht="15">
      <c r="A5" s="36" t="s">
        <v>1137</v>
      </c>
      <c r="B5" s="198"/>
      <c r="C5" s="198"/>
      <c r="D5" s="198"/>
      <c r="E5" s="198"/>
      <c r="F5" s="198"/>
      <c r="G5" s="198"/>
      <c r="H5" s="197"/>
      <c r="I5" s="286"/>
      <c r="J5" s="286"/>
      <c r="L5" s="873" t="s">
        <v>781</v>
      </c>
      <c r="M5" s="873"/>
      <c r="N5" s="873"/>
    </row>
    <row r="6" spans="1:14" ht="28.5" customHeight="1">
      <c r="A6" s="875" t="s">
        <v>2</v>
      </c>
      <c r="B6" s="875" t="s">
        <v>39</v>
      </c>
      <c r="C6" s="662" t="s">
        <v>401</v>
      </c>
      <c r="D6" s="646" t="s">
        <v>452</v>
      </c>
      <c r="E6" s="646"/>
      <c r="F6" s="646"/>
      <c r="G6" s="646"/>
      <c r="H6" s="647"/>
      <c r="I6" s="874" t="s">
        <v>544</v>
      </c>
      <c r="J6" s="874" t="s">
        <v>545</v>
      </c>
      <c r="K6" s="831" t="s">
        <v>498</v>
      </c>
      <c r="L6" s="831"/>
      <c r="M6" s="831"/>
      <c r="N6" s="831"/>
    </row>
    <row r="7" spans="1:14" ht="39" customHeight="1">
      <c r="A7" s="876"/>
      <c r="B7" s="876"/>
      <c r="C7" s="662"/>
      <c r="D7" s="5" t="s">
        <v>451</v>
      </c>
      <c r="E7" s="5" t="s">
        <v>402</v>
      </c>
      <c r="F7" s="70" t="s">
        <v>403</v>
      </c>
      <c r="G7" s="5" t="s">
        <v>404</v>
      </c>
      <c r="H7" s="5" t="s">
        <v>49</v>
      </c>
      <c r="I7" s="874"/>
      <c r="J7" s="874"/>
      <c r="K7" s="231" t="s">
        <v>405</v>
      </c>
      <c r="L7" s="27" t="s">
        <v>499</v>
      </c>
      <c r="M7" s="5" t="s">
        <v>406</v>
      </c>
      <c r="N7" s="27" t="s">
        <v>407</v>
      </c>
    </row>
    <row r="8" spans="1:14" ht="15">
      <c r="A8" s="201" t="s">
        <v>260</v>
      </c>
      <c r="B8" s="201" t="s">
        <v>261</v>
      </c>
      <c r="C8" s="201" t="s">
        <v>262</v>
      </c>
      <c r="D8" s="201" t="s">
        <v>263</v>
      </c>
      <c r="E8" s="201" t="s">
        <v>264</v>
      </c>
      <c r="F8" s="201" t="s">
        <v>265</v>
      </c>
      <c r="G8" s="201" t="s">
        <v>266</v>
      </c>
      <c r="H8" s="201" t="s">
        <v>267</v>
      </c>
      <c r="I8" s="309" t="s">
        <v>286</v>
      </c>
      <c r="J8" s="309" t="s">
        <v>287</v>
      </c>
      <c r="K8" s="201" t="s">
        <v>288</v>
      </c>
      <c r="L8" s="201" t="s">
        <v>316</v>
      </c>
      <c r="M8" s="201" t="s">
        <v>317</v>
      </c>
      <c r="N8" s="201" t="s">
        <v>318</v>
      </c>
    </row>
    <row r="9" spans="1:14" ht="15">
      <c r="A9" s="346">
        <v>1</v>
      </c>
      <c r="B9" s="347" t="s">
        <v>886</v>
      </c>
      <c r="C9" s="201">
        <f>'Mode of cooking'!C10</f>
        <v>842</v>
      </c>
      <c r="D9" s="438">
        <f>C9*74%</f>
        <v>623.08</v>
      </c>
      <c r="E9" s="438">
        <f>C9*19%</f>
        <v>159.98</v>
      </c>
      <c r="F9" s="438">
        <v>59</v>
      </c>
      <c r="G9" s="439">
        <v>0</v>
      </c>
      <c r="H9" s="439">
        <v>0</v>
      </c>
      <c r="I9" s="201">
        <v>842</v>
      </c>
      <c r="J9" s="201">
        <v>842</v>
      </c>
      <c r="K9" s="201">
        <v>842</v>
      </c>
      <c r="L9" s="201">
        <v>842</v>
      </c>
      <c r="M9" s="201">
        <v>842</v>
      </c>
      <c r="N9" s="201">
        <v>842</v>
      </c>
    </row>
    <row r="10" spans="1:14" ht="15">
      <c r="A10" s="346">
        <v>2</v>
      </c>
      <c r="B10" s="347" t="s">
        <v>887</v>
      </c>
      <c r="C10" s="201">
        <f>'Mode of cooking'!C11</f>
        <v>1291</v>
      </c>
      <c r="D10" s="438">
        <v>954</v>
      </c>
      <c r="E10" s="438">
        <f aca="true" t="shared" si="0" ref="E10:E41">C10*19%</f>
        <v>245.29</v>
      </c>
      <c r="F10" s="438">
        <v>91.98000000000002</v>
      </c>
      <c r="G10" s="439">
        <v>0</v>
      </c>
      <c r="H10" s="439">
        <v>0</v>
      </c>
      <c r="I10" s="201">
        <v>1291</v>
      </c>
      <c r="J10" s="201">
        <v>1291</v>
      </c>
      <c r="K10" s="201">
        <v>1291</v>
      </c>
      <c r="L10" s="201">
        <v>1291</v>
      </c>
      <c r="M10" s="201">
        <v>1291</v>
      </c>
      <c r="N10" s="201">
        <v>1291</v>
      </c>
    </row>
    <row r="11" spans="1:14" ht="15">
      <c r="A11" s="346">
        <v>3</v>
      </c>
      <c r="B11" s="347" t="s">
        <v>888</v>
      </c>
      <c r="C11" s="201">
        <f>'Mode of cooking'!C12</f>
        <v>2032</v>
      </c>
      <c r="D11" s="438">
        <f aca="true" t="shared" si="1" ref="D11:D42">C11*74%</f>
        <v>1503.68</v>
      </c>
      <c r="E11" s="438">
        <f t="shared" si="0"/>
        <v>386.08</v>
      </c>
      <c r="F11" s="438">
        <v>142</v>
      </c>
      <c r="G11" s="439">
        <v>0</v>
      </c>
      <c r="H11" s="439">
        <v>0</v>
      </c>
      <c r="I11" s="201">
        <v>2032</v>
      </c>
      <c r="J11" s="201">
        <v>2032</v>
      </c>
      <c r="K11" s="201">
        <v>2032</v>
      </c>
      <c r="L11" s="201">
        <v>2032</v>
      </c>
      <c r="M11" s="201">
        <v>2032</v>
      </c>
      <c r="N11" s="201">
        <v>2032</v>
      </c>
    </row>
    <row r="12" spans="1:14" ht="15">
      <c r="A12" s="346">
        <v>4</v>
      </c>
      <c r="B12" s="347" t="s">
        <v>889</v>
      </c>
      <c r="C12" s="201">
        <f>'Mode of cooking'!C13</f>
        <v>1852</v>
      </c>
      <c r="D12" s="438">
        <f t="shared" si="1"/>
        <v>1370.48</v>
      </c>
      <c r="E12" s="438">
        <f t="shared" si="0"/>
        <v>351.88</v>
      </c>
      <c r="F12" s="438">
        <v>129.71000000000004</v>
      </c>
      <c r="G12" s="439">
        <v>0</v>
      </c>
      <c r="H12" s="439">
        <v>0</v>
      </c>
      <c r="I12" s="201">
        <v>1852</v>
      </c>
      <c r="J12" s="201">
        <v>1852</v>
      </c>
      <c r="K12" s="201">
        <v>1852</v>
      </c>
      <c r="L12" s="201">
        <v>1852</v>
      </c>
      <c r="M12" s="201">
        <v>1852</v>
      </c>
      <c r="N12" s="201">
        <v>1852</v>
      </c>
    </row>
    <row r="13" spans="1:14" ht="15">
      <c r="A13" s="346">
        <v>5</v>
      </c>
      <c r="B13" s="347" t="s">
        <v>890</v>
      </c>
      <c r="C13" s="201">
        <f>'Mode of cooking'!C14</f>
        <v>2259</v>
      </c>
      <c r="D13" s="438">
        <f t="shared" si="1"/>
        <v>1671.66</v>
      </c>
      <c r="E13" s="438">
        <f t="shared" si="0"/>
        <v>429.21</v>
      </c>
      <c r="F13" s="438">
        <v>158.40999999999985</v>
      </c>
      <c r="G13" s="439">
        <v>0</v>
      </c>
      <c r="H13" s="439">
        <v>0</v>
      </c>
      <c r="I13" s="201">
        <v>2259</v>
      </c>
      <c r="J13" s="201">
        <v>2259</v>
      </c>
      <c r="K13" s="201">
        <v>2259</v>
      </c>
      <c r="L13" s="201">
        <v>2259</v>
      </c>
      <c r="M13" s="201">
        <v>2259</v>
      </c>
      <c r="N13" s="201">
        <v>2259</v>
      </c>
    </row>
    <row r="14" spans="1:14" ht="15">
      <c r="A14" s="346">
        <v>6</v>
      </c>
      <c r="B14" s="347" t="s">
        <v>891</v>
      </c>
      <c r="C14" s="201">
        <f>'Mode of cooking'!C15</f>
        <v>1206</v>
      </c>
      <c r="D14" s="438">
        <v>892</v>
      </c>
      <c r="E14" s="438">
        <f t="shared" si="0"/>
        <v>229.14000000000001</v>
      </c>
      <c r="F14" s="438">
        <v>85.04999999999995</v>
      </c>
      <c r="G14" s="439">
        <v>0</v>
      </c>
      <c r="H14" s="439">
        <v>0</v>
      </c>
      <c r="I14" s="201">
        <v>1206</v>
      </c>
      <c r="J14" s="201">
        <v>1206</v>
      </c>
      <c r="K14" s="201">
        <v>1206</v>
      </c>
      <c r="L14" s="201">
        <v>1206</v>
      </c>
      <c r="M14" s="201">
        <v>1206</v>
      </c>
      <c r="N14" s="201">
        <v>1206</v>
      </c>
    </row>
    <row r="15" spans="1:14" ht="15">
      <c r="A15" s="346">
        <v>7</v>
      </c>
      <c r="B15" s="347" t="s">
        <v>892</v>
      </c>
      <c r="C15" s="201">
        <f>'Mode of cooking'!C16</f>
        <v>1464</v>
      </c>
      <c r="D15" s="438">
        <v>1083</v>
      </c>
      <c r="E15" s="438">
        <f t="shared" si="0"/>
        <v>278.16</v>
      </c>
      <c r="F15" s="438">
        <v>103.03999999999996</v>
      </c>
      <c r="G15" s="439">
        <v>0</v>
      </c>
      <c r="H15" s="439">
        <v>0</v>
      </c>
      <c r="I15" s="201">
        <v>1464</v>
      </c>
      <c r="J15" s="201">
        <v>1464</v>
      </c>
      <c r="K15" s="201">
        <v>1464</v>
      </c>
      <c r="L15" s="201">
        <v>1464</v>
      </c>
      <c r="M15" s="201">
        <v>1464</v>
      </c>
      <c r="N15" s="201">
        <v>1464</v>
      </c>
    </row>
    <row r="16" spans="1:14" ht="15">
      <c r="A16" s="346">
        <v>8</v>
      </c>
      <c r="B16" s="347" t="s">
        <v>893</v>
      </c>
      <c r="C16" s="201">
        <f>'Mode of cooking'!C17</f>
        <v>2026</v>
      </c>
      <c r="D16" s="438">
        <f t="shared" si="1"/>
        <v>1499.24</v>
      </c>
      <c r="E16" s="438">
        <f t="shared" si="0"/>
        <v>384.94</v>
      </c>
      <c r="F16" s="438">
        <v>142.30999999999995</v>
      </c>
      <c r="G16" s="439">
        <v>0</v>
      </c>
      <c r="H16" s="439">
        <v>0</v>
      </c>
      <c r="I16" s="201">
        <v>2026</v>
      </c>
      <c r="J16" s="201">
        <v>2026</v>
      </c>
      <c r="K16" s="201">
        <v>2026</v>
      </c>
      <c r="L16" s="201">
        <v>2026</v>
      </c>
      <c r="M16" s="201">
        <v>2026</v>
      </c>
      <c r="N16" s="201">
        <v>2026</v>
      </c>
    </row>
    <row r="17" spans="1:14" ht="15">
      <c r="A17" s="346">
        <v>9</v>
      </c>
      <c r="B17" s="347" t="s">
        <v>894</v>
      </c>
      <c r="C17" s="201">
        <f>'Mode of cooking'!C18</f>
        <v>1652</v>
      </c>
      <c r="D17" s="438">
        <v>1222</v>
      </c>
      <c r="E17" s="438">
        <f t="shared" si="0"/>
        <v>313.88</v>
      </c>
      <c r="F17" s="438">
        <v>116.19999999999982</v>
      </c>
      <c r="G17" s="439">
        <v>0</v>
      </c>
      <c r="H17" s="439">
        <v>0</v>
      </c>
      <c r="I17" s="201">
        <v>1652</v>
      </c>
      <c r="J17" s="201">
        <v>1652</v>
      </c>
      <c r="K17" s="201">
        <v>1652</v>
      </c>
      <c r="L17" s="201">
        <v>1652</v>
      </c>
      <c r="M17" s="201">
        <v>1652</v>
      </c>
      <c r="N17" s="201">
        <v>1652</v>
      </c>
    </row>
    <row r="18" spans="1:14" ht="15">
      <c r="A18" s="346">
        <v>10</v>
      </c>
      <c r="B18" s="347" t="s">
        <v>895</v>
      </c>
      <c r="C18" s="201">
        <f>'Mode of cooking'!C19</f>
        <v>2423</v>
      </c>
      <c r="D18" s="438">
        <f t="shared" si="1"/>
        <v>1793.02</v>
      </c>
      <c r="E18" s="438">
        <f t="shared" si="0"/>
        <v>460.37</v>
      </c>
      <c r="F18" s="438">
        <v>170</v>
      </c>
      <c r="G18" s="439">
        <v>0</v>
      </c>
      <c r="H18" s="439">
        <v>0</v>
      </c>
      <c r="I18" s="201">
        <v>2423</v>
      </c>
      <c r="J18" s="201">
        <v>2423</v>
      </c>
      <c r="K18" s="201">
        <v>2423</v>
      </c>
      <c r="L18" s="201">
        <v>2423</v>
      </c>
      <c r="M18" s="201">
        <v>2423</v>
      </c>
      <c r="N18" s="201">
        <v>2423</v>
      </c>
    </row>
    <row r="19" spans="1:14" ht="15">
      <c r="A19" s="346">
        <v>11</v>
      </c>
      <c r="B19" s="347" t="s">
        <v>896</v>
      </c>
      <c r="C19" s="201">
        <f>'Mode of cooking'!C20</f>
        <v>1465</v>
      </c>
      <c r="D19" s="438">
        <f t="shared" si="1"/>
        <v>1084.1</v>
      </c>
      <c r="E19" s="438">
        <f t="shared" si="0"/>
        <v>278.35</v>
      </c>
      <c r="F19" s="438">
        <v>102.62000000000012</v>
      </c>
      <c r="G19" s="439">
        <v>0</v>
      </c>
      <c r="H19" s="439">
        <v>0</v>
      </c>
      <c r="I19" s="201">
        <v>1465</v>
      </c>
      <c r="J19" s="201">
        <v>1465</v>
      </c>
      <c r="K19" s="201">
        <v>1465</v>
      </c>
      <c r="L19" s="201">
        <v>1465</v>
      </c>
      <c r="M19" s="201">
        <v>1465</v>
      </c>
      <c r="N19" s="201">
        <v>1465</v>
      </c>
    </row>
    <row r="20" spans="1:14" ht="15">
      <c r="A20" s="346">
        <v>12</v>
      </c>
      <c r="B20" s="347" t="s">
        <v>897</v>
      </c>
      <c r="C20" s="201">
        <f>'Mode of cooking'!C21</f>
        <v>2380</v>
      </c>
      <c r="D20" s="438">
        <f t="shared" si="1"/>
        <v>1761.2</v>
      </c>
      <c r="E20" s="438">
        <f t="shared" si="0"/>
        <v>452.2</v>
      </c>
      <c r="F20" s="438">
        <v>167</v>
      </c>
      <c r="G20" s="439">
        <v>0</v>
      </c>
      <c r="H20" s="439">
        <v>0</v>
      </c>
      <c r="I20" s="201">
        <v>2380</v>
      </c>
      <c r="J20" s="201">
        <v>2380</v>
      </c>
      <c r="K20" s="201">
        <v>2380</v>
      </c>
      <c r="L20" s="201">
        <v>2380</v>
      </c>
      <c r="M20" s="201">
        <v>2380</v>
      </c>
      <c r="N20" s="201">
        <v>2380</v>
      </c>
    </row>
    <row r="21" spans="1:14" ht="15">
      <c r="A21" s="346">
        <v>13</v>
      </c>
      <c r="B21" s="347" t="s">
        <v>898</v>
      </c>
      <c r="C21" s="201">
        <f>'Mode of cooking'!C22</f>
        <v>1988</v>
      </c>
      <c r="D21" s="438">
        <f t="shared" si="1"/>
        <v>1471.12</v>
      </c>
      <c r="E21" s="438">
        <f t="shared" si="0"/>
        <v>377.72</v>
      </c>
      <c r="F21" s="438">
        <v>139</v>
      </c>
      <c r="G21" s="439">
        <v>0</v>
      </c>
      <c r="H21" s="439">
        <v>0</v>
      </c>
      <c r="I21" s="201">
        <v>1988</v>
      </c>
      <c r="J21" s="201">
        <v>1988</v>
      </c>
      <c r="K21" s="201">
        <v>1988</v>
      </c>
      <c r="L21" s="201">
        <v>1988</v>
      </c>
      <c r="M21" s="201">
        <v>1988</v>
      </c>
      <c r="N21" s="201">
        <v>1988</v>
      </c>
    </row>
    <row r="22" spans="1:14" ht="15">
      <c r="A22" s="346">
        <v>14</v>
      </c>
      <c r="B22" s="347" t="s">
        <v>899</v>
      </c>
      <c r="C22" s="201">
        <f>'Mode of cooking'!C23</f>
        <v>933</v>
      </c>
      <c r="D22" s="438">
        <f t="shared" si="1"/>
        <v>690.42</v>
      </c>
      <c r="E22" s="438">
        <f t="shared" si="0"/>
        <v>177.27</v>
      </c>
      <c r="F22" s="438">
        <v>65.51999999999998</v>
      </c>
      <c r="G22" s="439">
        <v>0</v>
      </c>
      <c r="H22" s="439">
        <v>0</v>
      </c>
      <c r="I22" s="201">
        <v>933</v>
      </c>
      <c r="J22" s="201">
        <v>933</v>
      </c>
      <c r="K22" s="201">
        <v>933</v>
      </c>
      <c r="L22" s="201">
        <v>933</v>
      </c>
      <c r="M22" s="201">
        <v>933</v>
      </c>
      <c r="N22" s="201">
        <v>933</v>
      </c>
    </row>
    <row r="23" spans="1:14" ht="15">
      <c r="A23" s="346">
        <v>15</v>
      </c>
      <c r="B23" s="347" t="s">
        <v>900</v>
      </c>
      <c r="C23" s="201">
        <f>'Mode of cooking'!C24</f>
        <v>489</v>
      </c>
      <c r="D23" s="438">
        <f t="shared" si="1"/>
        <v>361.86</v>
      </c>
      <c r="E23" s="438">
        <f t="shared" si="0"/>
        <v>92.91</v>
      </c>
      <c r="F23" s="438">
        <v>34.71999999999997</v>
      </c>
      <c r="G23" s="439">
        <v>0</v>
      </c>
      <c r="H23" s="439">
        <v>0</v>
      </c>
      <c r="I23" s="201">
        <v>489</v>
      </c>
      <c r="J23" s="201">
        <v>489</v>
      </c>
      <c r="K23" s="201">
        <v>489</v>
      </c>
      <c r="L23" s="201">
        <v>489</v>
      </c>
      <c r="M23" s="201">
        <v>489</v>
      </c>
      <c r="N23" s="201">
        <v>489</v>
      </c>
    </row>
    <row r="24" spans="1:14" ht="15">
      <c r="A24" s="346">
        <v>16</v>
      </c>
      <c r="B24" s="347" t="s">
        <v>901</v>
      </c>
      <c r="C24" s="201">
        <f>'Mode of cooking'!C25</f>
        <v>2674</v>
      </c>
      <c r="D24" s="438">
        <f t="shared" si="1"/>
        <v>1978.76</v>
      </c>
      <c r="E24" s="438">
        <f t="shared" si="0"/>
        <v>508.06</v>
      </c>
      <c r="F24" s="438">
        <v>187</v>
      </c>
      <c r="G24" s="439">
        <v>0</v>
      </c>
      <c r="H24" s="439">
        <v>0</v>
      </c>
      <c r="I24" s="201">
        <v>2674</v>
      </c>
      <c r="J24" s="201">
        <v>2674</v>
      </c>
      <c r="K24" s="201">
        <v>2674</v>
      </c>
      <c r="L24" s="201">
        <v>2674</v>
      </c>
      <c r="M24" s="201">
        <v>2674</v>
      </c>
      <c r="N24" s="201">
        <v>2674</v>
      </c>
    </row>
    <row r="25" spans="1:14" ht="15">
      <c r="A25" s="346">
        <v>17</v>
      </c>
      <c r="B25" s="347" t="s">
        <v>902</v>
      </c>
      <c r="C25" s="201">
        <f>'Mode of cooking'!C26</f>
        <v>1615</v>
      </c>
      <c r="D25" s="438">
        <f t="shared" si="1"/>
        <v>1195.1</v>
      </c>
      <c r="E25" s="438">
        <f t="shared" si="0"/>
        <v>306.85</v>
      </c>
      <c r="F25" s="438">
        <v>113</v>
      </c>
      <c r="G25" s="439">
        <v>0</v>
      </c>
      <c r="H25" s="439">
        <v>0</v>
      </c>
      <c r="I25" s="201">
        <v>1615</v>
      </c>
      <c r="J25" s="201">
        <v>1615</v>
      </c>
      <c r="K25" s="201">
        <v>1615</v>
      </c>
      <c r="L25" s="201">
        <v>1615</v>
      </c>
      <c r="M25" s="201">
        <v>1615</v>
      </c>
      <c r="N25" s="201">
        <v>1615</v>
      </c>
    </row>
    <row r="26" spans="1:14" ht="15">
      <c r="A26" s="348">
        <v>18</v>
      </c>
      <c r="B26" s="349" t="s">
        <v>903</v>
      </c>
      <c r="C26" s="201">
        <f>'Mode of cooking'!C27</f>
        <v>1407</v>
      </c>
      <c r="D26" s="438">
        <f t="shared" si="1"/>
        <v>1041.18</v>
      </c>
      <c r="E26" s="438">
        <f t="shared" si="0"/>
        <v>267.33</v>
      </c>
      <c r="F26" s="438">
        <v>98</v>
      </c>
      <c r="G26" s="439">
        <v>0</v>
      </c>
      <c r="H26" s="439">
        <v>0</v>
      </c>
      <c r="I26" s="201">
        <v>1407</v>
      </c>
      <c r="J26" s="201">
        <v>1407</v>
      </c>
      <c r="K26" s="201">
        <v>1407</v>
      </c>
      <c r="L26" s="201">
        <v>1407</v>
      </c>
      <c r="M26" s="201">
        <v>1407</v>
      </c>
      <c r="N26" s="201">
        <v>1407</v>
      </c>
    </row>
    <row r="27" spans="1:14" ht="15">
      <c r="A27" s="346">
        <v>19</v>
      </c>
      <c r="B27" s="347" t="s">
        <v>904</v>
      </c>
      <c r="C27" s="201">
        <f>'Mode of cooking'!C28</f>
        <v>958</v>
      </c>
      <c r="D27" s="438">
        <f t="shared" si="1"/>
        <v>708.92</v>
      </c>
      <c r="E27" s="438">
        <f t="shared" si="0"/>
        <v>182.02</v>
      </c>
      <c r="F27" s="438">
        <v>67</v>
      </c>
      <c r="G27" s="439">
        <v>0</v>
      </c>
      <c r="H27" s="439">
        <v>0</v>
      </c>
      <c r="I27" s="201">
        <v>958</v>
      </c>
      <c r="J27" s="201">
        <v>958</v>
      </c>
      <c r="K27" s="201">
        <v>958</v>
      </c>
      <c r="L27" s="201">
        <v>958</v>
      </c>
      <c r="M27" s="201">
        <v>958</v>
      </c>
      <c r="N27" s="201">
        <v>958</v>
      </c>
    </row>
    <row r="28" spans="1:14" ht="15">
      <c r="A28" s="348">
        <v>20</v>
      </c>
      <c r="B28" s="349" t="s">
        <v>905</v>
      </c>
      <c r="C28" s="201">
        <f>'Mode of cooking'!C29</f>
        <v>1077</v>
      </c>
      <c r="D28" s="438">
        <f t="shared" si="1"/>
        <v>796.98</v>
      </c>
      <c r="E28" s="438">
        <f t="shared" si="0"/>
        <v>204.63</v>
      </c>
      <c r="F28" s="438">
        <v>75.31999999999994</v>
      </c>
      <c r="G28" s="439">
        <v>0</v>
      </c>
      <c r="H28" s="439">
        <v>0</v>
      </c>
      <c r="I28" s="201">
        <v>1077</v>
      </c>
      <c r="J28" s="201">
        <v>1077</v>
      </c>
      <c r="K28" s="201">
        <v>1077</v>
      </c>
      <c r="L28" s="201">
        <v>1077</v>
      </c>
      <c r="M28" s="201">
        <v>1077</v>
      </c>
      <c r="N28" s="201">
        <v>1077</v>
      </c>
    </row>
    <row r="29" spans="1:14" ht="15">
      <c r="A29" s="346">
        <v>21</v>
      </c>
      <c r="B29" s="347" t="s">
        <v>906</v>
      </c>
      <c r="C29" s="201">
        <f>'Mode of cooking'!C30</f>
        <v>1087</v>
      </c>
      <c r="D29" s="438">
        <f t="shared" si="1"/>
        <v>804.38</v>
      </c>
      <c r="E29" s="438">
        <f t="shared" si="0"/>
        <v>206.53</v>
      </c>
      <c r="F29" s="438">
        <v>76.15999999999997</v>
      </c>
      <c r="G29" s="439">
        <v>0</v>
      </c>
      <c r="H29" s="439">
        <v>0</v>
      </c>
      <c r="I29" s="201">
        <v>1087</v>
      </c>
      <c r="J29" s="201">
        <v>1087</v>
      </c>
      <c r="K29" s="201">
        <v>1087</v>
      </c>
      <c r="L29" s="201">
        <v>1087</v>
      </c>
      <c r="M29" s="201">
        <v>1087</v>
      </c>
      <c r="N29" s="201">
        <v>1087</v>
      </c>
    </row>
    <row r="30" spans="1:14" ht="15">
      <c r="A30" s="346">
        <v>22</v>
      </c>
      <c r="B30" s="347" t="s">
        <v>907</v>
      </c>
      <c r="C30" s="201">
        <f>'Mode of cooking'!C31</f>
        <v>1269</v>
      </c>
      <c r="D30" s="438">
        <f t="shared" si="1"/>
        <v>939.06</v>
      </c>
      <c r="E30" s="438">
        <f t="shared" si="0"/>
        <v>241.11</v>
      </c>
      <c r="F30" s="438">
        <v>88.82999999999993</v>
      </c>
      <c r="G30" s="439">
        <v>0</v>
      </c>
      <c r="H30" s="439">
        <v>0</v>
      </c>
      <c r="I30" s="201">
        <v>1269</v>
      </c>
      <c r="J30" s="201">
        <v>1269</v>
      </c>
      <c r="K30" s="201">
        <v>1269</v>
      </c>
      <c r="L30" s="201">
        <v>1269</v>
      </c>
      <c r="M30" s="201">
        <v>1269</v>
      </c>
      <c r="N30" s="201">
        <v>1269</v>
      </c>
    </row>
    <row r="31" spans="1:14" ht="15">
      <c r="A31" s="346">
        <v>23</v>
      </c>
      <c r="B31" s="347" t="s">
        <v>908</v>
      </c>
      <c r="C31" s="201">
        <f>'Mode of cooking'!C32</f>
        <v>1517</v>
      </c>
      <c r="D31" s="438">
        <f t="shared" si="1"/>
        <v>1122.58</v>
      </c>
      <c r="E31" s="438">
        <v>289</v>
      </c>
      <c r="F31" s="438">
        <v>105</v>
      </c>
      <c r="G31" s="439">
        <v>0</v>
      </c>
      <c r="H31" s="439">
        <v>0</v>
      </c>
      <c r="I31" s="201">
        <v>1517</v>
      </c>
      <c r="J31" s="201">
        <v>1517</v>
      </c>
      <c r="K31" s="201">
        <v>1517</v>
      </c>
      <c r="L31" s="201">
        <v>1517</v>
      </c>
      <c r="M31" s="201">
        <v>1517</v>
      </c>
      <c r="N31" s="201">
        <v>1517</v>
      </c>
    </row>
    <row r="32" spans="1:14" ht="15">
      <c r="A32" s="346">
        <v>24</v>
      </c>
      <c r="B32" s="347" t="s">
        <v>909</v>
      </c>
      <c r="C32" s="201">
        <f>'Mode of cooking'!C33</f>
        <v>851</v>
      </c>
      <c r="D32" s="438">
        <f t="shared" si="1"/>
        <v>629.74</v>
      </c>
      <c r="E32" s="438">
        <f t="shared" si="0"/>
        <v>161.69</v>
      </c>
      <c r="F32" s="438">
        <v>59.22000000000003</v>
      </c>
      <c r="G32" s="439">
        <v>0</v>
      </c>
      <c r="H32" s="439">
        <v>0</v>
      </c>
      <c r="I32" s="201">
        <v>851</v>
      </c>
      <c r="J32" s="201">
        <v>851</v>
      </c>
      <c r="K32" s="201">
        <v>851</v>
      </c>
      <c r="L32" s="201">
        <v>851</v>
      </c>
      <c r="M32" s="201">
        <v>851</v>
      </c>
      <c r="N32" s="201">
        <v>851</v>
      </c>
    </row>
    <row r="33" spans="1:14" ht="15">
      <c r="A33" s="346">
        <v>25</v>
      </c>
      <c r="B33" s="347" t="s">
        <v>910</v>
      </c>
      <c r="C33" s="201">
        <f>'Mode of cooking'!C34</f>
        <v>1793</v>
      </c>
      <c r="D33" s="438">
        <f t="shared" si="1"/>
        <v>1326.82</v>
      </c>
      <c r="E33" s="438">
        <f t="shared" si="0"/>
        <v>340.67</v>
      </c>
      <c r="F33" s="438">
        <v>126</v>
      </c>
      <c r="G33" s="439">
        <v>0</v>
      </c>
      <c r="H33" s="439">
        <v>0</v>
      </c>
      <c r="I33" s="201">
        <v>1793</v>
      </c>
      <c r="J33" s="201">
        <v>1793</v>
      </c>
      <c r="K33" s="201">
        <v>1793</v>
      </c>
      <c r="L33" s="201">
        <v>1793</v>
      </c>
      <c r="M33" s="201">
        <v>1793</v>
      </c>
      <c r="N33" s="201">
        <v>1793</v>
      </c>
    </row>
    <row r="34" spans="1:14" ht="15">
      <c r="A34" s="346">
        <v>26</v>
      </c>
      <c r="B34" s="347" t="s">
        <v>911</v>
      </c>
      <c r="C34" s="201">
        <f>'Mode of cooking'!C35</f>
        <v>2253</v>
      </c>
      <c r="D34" s="438">
        <f t="shared" si="1"/>
        <v>1667.22</v>
      </c>
      <c r="E34" s="438">
        <f t="shared" si="0"/>
        <v>428.07</v>
      </c>
      <c r="F34" s="438">
        <v>158</v>
      </c>
      <c r="G34" s="439">
        <v>0</v>
      </c>
      <c r="H34" s="439">
        <v>0</v>
      </c>
      <c r="I34" s="201">
        <v>2253</v>
      </c>
      <c r="J34" s="201">
        <v>2253</v>
      </c>
      <c r="K34" s="201">
        <v>2253</v>
      </c>
      <c r="L34" s="201">
        <v>2253</v>
      </c>
      <c r="M34" s="201">
        <v>2253</v>
      </c>
      <c r="N34" s="201">
        <v>2253</v>
      </c>
    </row>
    <row r="35" spans="1:14" ht="15">
      <c r="A35" s="346">
        <v>27</v>
      </c>
      <c r="B35" s="347" t="s">
        <v>912</v>
      </c>
      <c r="C35" s="201">
        <f>'Mode of cooking'!C36</f>
        <v>1676</v>
      </c>
      <c r="D35" s="438">
        <v>1243</v>
      </c>
      <c r="E35" s="438">
        <f t="shared" si="0"/>
        <v>318.44</v>
      </c>
      <c r="F35" s="438">
        <v>115</v>
      </c>
      <c r="G35" s="439">
        <v>0</v>
      </c>
      <c r="H35" s="439">
        <v>0</v>
      </c>
      <c r="I35" s="201">
        <v>1676</v>
      </c>
      <c r="J35" s="201">
        <v>1676</v>
      </c>
      <c r="K35" s="201">
        <v>1676</v>
      </c>
      <c r="L35" s="201">
        <v>1676</v>
      </c>
      <c r="M35" s="201">
        <v>1676</v>
      </c>
      <c r="N35" s="201">
        <v>1676</v>
      </c>
    </row>
    <row r="36" spans="1:14" ht="15">
      <c r="A36" s="346">
        <v>28</v>
      </c>
      <c r="B36" s="347" t="s">
        <v>913</v>
      </c>
      <c r="C36" s="201">
        <f>'Mode of cooking'!C37</f>
        <v>2319</v>
      </c>
      <c r="D36" s="438">
        <f t="shared" si="1"/>
        <v>1716.06</v>
      </c>
      <c r="E36" s="438">
        <f t="shared" si="0"/>
        <v>440.61</v>
      </c>
      <c r="F36" s="438">
        <v>162.1199999999999</v>
      </c>
      <c r="G36" s="439">
        <v>0</v>
      </c>
      <c r="H36" s="439">
        <v>0</v>
      </c>
      <c r="I36" s="201">
        <v>2319</v>
      </c>
      <c r="J36" s="201">
        <v>2319</v>
      </c>
      <c r="K36" s="201">
        <v>2319</v>
      </c>
      <c r="L36" s="201">
        <v>2319</v>
      </c>
      <c r="M36" s="201">
        <v>2319</v>
      </c>
      <c r="N36" s="201">
        <v>2319</v>
      </c>
    </row>
    <row r="37" spans="1:14" ht="15">
      <c r="A37" s="346">
        <v>29</v>
      </c>
      <c r="B37" s="347" t="s">
        <v>914</v>
      </c>
      <c r="C37" s="201">
        <f>'Mode of cooking'!C38</f>
        <v>1768</v>
      </c>
      <c r="D37" s="438">
        <f t="shared" si="1"/>
        <v>1308.32</v>
      </c>
      <c r="E37" s="438">
        <v>337</v>
      </c>
      <c r="F37" s="438">
        <v>123</v>
      </c>
      <c r="G37" s="439">
        <v>0</v>
      </c>
      <c r="H37" s="439">
        <v>0</v>
      </c>
      <c r="I37" s="201">
        <v>1768</v>
      </c>
      <c r="J37" s="201">
        <v>1768</v>
      </c>
      <c r="K37" s="201">
        <v>1768</v>
      </c>
      <c r="L37" s="201">
        <v>1768</v>
      </c>
      <c r="M37" s="201">
        <v>1768</v>
      </c>
      <c r="N37" s="201">
        <v>1768</v>
      </c>
    </row>
    <row r="38" spans="1:14" ht="15">
      <c r="A38" s="346">
        <v>30</v>
      </c>
      <c r="B38" s="347" t="s">
        <v>915</v>
      </c>
      <c r="C38" s="201">
        <f>'Mode of cooking'!C39</f>
        <v>1680</v>
      </c>
      <c r="D38" s="438">
        <f t="shared" si="1"/>
        <v>1243.2</v>
      </c>
      <c r="E38" s="438">
        <f t="shared" si="0"/>
        <v>319.2</v>
      </c>
      <c r="F38" s="438">
        <v>117.31999999999994</v>
      </c>
      <c r="G38" s="439">
        <v>0</v>
      </c>
      <c r="H38" s="439">
        <v>0</v>
      </c>
      <c r="I38" s="201">
        <v>1680</v>
      </c>
      <c r="J38" s="201">
        <v>1680</v>
      </c>
      <c r="K38" s="201">
        <v>1680</v>
      </c>
      <c r="L38" s="201">
        <v>1680</v>
      </c>
      <c r="M38" s="201">
        <v>1680</v>
      </c>
      <c r="N38" s="201">
        <v>1680</v>
      </c>
    </row>
    <row r="39" spans="1:14" ht="15">
      <c r="A39" s="346">
        <v>31</v>
      </c>
      <c r="B39" s="347" t="s">
        <v>916</v>
      </c>
      <c r="C39" s="201">
        <f>'Mode of cooking'!C40</f>
        <v>2355</v>
      </c>
      <c r="D39" s="438">
        <f t="shared" si="1"/>
        <v>1742.7</v>
      </c>
      <c r="E39" s="438">
        <v>450</v>
      </c>
      <c r="F39" s="438">
        <v>162</v>
      </c>
      <c r="G39" s="439">
        <v>0</v>
      </c>
      <c r="H39" s="439">
        <v>0</v>
      </c>
      <c r="I39" s="201">
        <v>2355</v>
      </c>
      <c r="J39" s="201">
        <v>2355</v>
      </c>
      <c r="K39" s="201">
        <v>2355</v>
      </c>
      <c r="L39" s="201">
        <v>2355</v>
      </c>
      <c r="M39" s="201">
        <v>2355</v>
      </c>
      <c r="N39" s="201">
        <v>2355</v>
      </c>
    </row>
    <row r="40" spans="1:14" ht="15">
      <c r="A40" s="346">
        <v>32</v>
      </c>
      <c r="B40" s="347" t="s">
        <v>917</v>
      </c>
      <c r="C40" s="201">
        <f>'Mode of cooking'!C41</f>
        <v>1156</v>
      </c>
      <c r="D40" s="438">
        <f t="shared" si="1"/>
        <v>855.4399999999999</v>
      </c>
      <c r="E40" s="438">
        <f t="shared" si="0"/>
        <v>219.64000000000001</v>
      </c>
      <c r="F40" s="438">
        <v>81</v>
      </c>
      <c r="G40" s="439">
        <v>0</v>
      </c>
      <c r="H40" s="439">
        <v>0</v>
      </c>
      <c r="I40" s="201">
        <v>1156</v>
      </c>
      <c r="J40" s="201">
        <v>1156</v>
      </c>
      <c r="K40" s="201">
        <v>1156</v>
      </c>
      <c r="L40" s="201">
        <v>1156</v>
      </c>
      <c r="M40" s="201">
        <v>1156</v>
      </c>
      <c r="N40" s="201">
        <v>1156</v>
      </c>
    </row>
    <row r="41" spans="1:14" ht="15">
      <c r="A41" s="346">
        <v>33</v>
      </c>
      <c r="B41" s="347" t="s">
        <v>918</v>
      </c>
      <c r="C41" s="201">
        <f>'Mode of cooking'!C42</f>
        <v>1720</v>
      </c>
      <c r="D41" s="438">
        <f t="shared" si="1"/>
        <v>1272.8</v>
      </c>
      <c r="E41" s="438">
        <f t="shared" si="0"/>
        <v>326.8</v>
      </c>
      <c r="F41" s="438">
        <v>120</v>
      </c>
      <c r="G41" s="439">
        <v>0</v>
      </c>
      <c r="H41" s="439">
        <v>0</v>
      </c>
      <c r="I41" s="201">
        <v>1720</v>
      </c>
      <c r="J41" s="201">
        <v>1720</v>
      </c>
      <c r="K41" s="201">
        <v>1720</v>
      </c>
      <c r="L41" s="201">
        <v>1720</v>
      </c>
      <c r="M41" s="201">
        <v>1720</v>
      </c>
      <c r="N41" s="201">
        <v>1720</v>
      </c>
    </row>
    <row r="42" spans="1:14" ht="15">
      <c r="A42" s="346">
        <v>34</v>
      </c>
      <c r="B42" s="347" t="s">
        <v>919</v>
      </c>
      <c r="C42" s="201">
        <f>'Mode of cooking'!C43</f>
        <v>1099</v>
      </c>
      <c r="D42" s="438">
        <f t="shared" si="1"/>
        <v>813.26</v>
      </c>
      <c r="E42" s="438">
        <v>204</v>
      </c>
      <c r="F42" s="438">
        <v>80</v>
      </c>
      <c r="G42" s="439">
        <v>0</v>
      </c>
      <c r="H42" s="439">
        <v>0</v>
      </c>
      <c r="I42" s="201">
        <v>1099</v>
      </c>
      <c r="J42" s="201">
        <v>1099</v>
      </c>
      <c r="K42" s="201">
        <v>1099</v>
      </c>
      <c r="L42" s="201">
        <v>1099</v>
      </c>
      <c r="M42" s="201">
        <v>1099</v>
      </c>
      <c r="N42" s="201">
        <v>1099</v>
      </c>
    </row>
    <row r="43" spans="1:14" ht="15">
      <c r="A43" s="3" t="s">
        <v>19</v>
      </c>
      <c r="B43" s="9"/>
      <c r="C43" s="201">
        <f>'Mode of cooking'!C44</f>
        <v>54576</v>
      </c>
      <c r="D43" s="440">
        <f>SUM(D9:D42)</f>
        <v>40386.380000000005</v>
      </c>
      <c r="E43" s="440">
        <f>SUM(E9:E42)</f>
        <v>10369.029999999999</v>
      </c>
      <c r="F43" s="440">
        <f>SUM(F9:F42)</f>
        <v>3820.529999999999</v>
      </c>
      <c r="G43" s="439">
        <v>0</v>
      </c>
      <c r="H43" s="439">
        <v>0</v>
      </c>
      <c r="I43" s="201">
        <v>54576</v>
      </c>
      <c r="J43" s="201">
        <v>54576</v>
      </c>
      <c r="K43" s="201">
        <v>54576</v>
      </c>
      <c r="L43" s="201">
        <v>54576</v>
      </c>
      <c r="M43" s="201">
        <v>54576</v>
      </c>
      <c r="N43" s="201">
        <v>54576</v>
      </c>
    </row>
    <row r="46" spans="1:12" ht="12.75" customHeight="1">
      <c r="A46" s="204"/>
      <c r="B46" s="204"/>
      <c r="C46" s="204"/>
      <c r="D46" s="204"/>
      <c r="H46" s="738" t="s">
        <v>13</v>
      </c>
      <c r="I46" s="738"/>
      <c r="J46" s="738"/>
      <c r="K46" s="738"/>
      <c r="L46" s="738"/>
    </row>
    <row r="47" spans="1:12" ht="12.75" customHeight="1">
      <c r="A47" s="204"/>
      <c r="B47" s="204"/>
      <c r="C47" s="204"/>
      <c r="D47" s="204"/>
      <c r="H47" s="738" t="s">
        <v>14</v>
      </c>
      <c r="I47" s="738"/>
      <c r="J47" s="738"/>
      <c r="K47" s="738"/>
      <c r="L47" s="738"/>
    </row>
    <row r="48" spans="1:11" ht="12.75" customHeight="1">
      <c r="A48" s="204"/>
      <c r="B48" s="204"/>
      <c r="C48" s="204"/>
      <c r="D48" s="204"/>
      <c r="K48" s="205" t="s">
        <v>88</v>
      </c>
    </row>
    <row r="49" spans="1:11" ht="12.75">
      <c r="A49" s="204" t="s">
        <v>12</v>
      </c>
      <c r="C49" s="204"/>
      <c r="D49" s="204"/>
      <c r="K49" s="206" t="s">
        <v>85</v>
      </c>
    </row>
  </sheetData>
  <sheetProtection/>
  <mergeCells count="13">
    <mergeCell ref="C6:C7"/>
    <mergeCell ref="A1:K1"/>
    <mergeCell ref="A2:K2"/>
    <mergeCell ref="A4:H4"/>
    <mergeCell ref="A6:A7"/>
    <mergeCell ref="B6:B7"/>
    <mergeCell ref="K6:N6"/>
    <mergeCell ref="L5:N5"/>
    <mergeCell ref="I6:I7"/>
    <mergeCell ref="J6:J7"/>
    <mergeCell ref="H46:L46"/>
    <mergeCell ref="H47:L47"/>
    <mergeCell ref="D6:H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9" r:id="rId1"/>
</worksheet>
</file>

<file path=xl/worksheets/sheet43.xml><?xml version="1.0" encoding="utf-8"?>
<worksheet xmlns="http://schemas.openxmlformats.org/spreadsheetml/2006/main" xmlns:r="http://schemas.openxmlformats.org/officeDocument/2006/relationships">
  <sheetPr>
    <pageSetUpPr fitToPage="1"/>
  </sheetPr>
  <dimension ref="A1:H49"/>
  <sheetViews>
    <sheetView view="pageBreakPreview" zoomScale="120" zoomScaleSheetLayoutView="120" zoomScalePageLayoutView="0" workbookViewId="0" topLeftCell="A1">
      <selection activeCell="B11" sqref="B11"/>
    </sheetView>
  </sheetViews>
  <sheetFormatPr defaultColWidth="9.140625" defaultRowHeight="12.75"/>
  <cols>
    <col min="1" max="1" width="8.28125" style="0" customWidth="1"/>
    <col min="2" max="2" width="18.421875" style="0" customWidth="1"/>
    <col min="3" max="3" width="21.28125" style="0" customWidth="1"/>
    <col min="4" max="4" width="12.57421875" style="0" customWidth="1"/>
    <col min="5" max="5" width="13.00390625" style="0" customWidth="1"/>
    <col min="6" max="6" width="14.7109375" style="0" customWidth="1"/>
    <col min="7" max="7" width="13.57421875" style="0" customWidth="1"/>
    <col min="8" max="8" width="15.57421875" style="0" customWidth="1"/>
  </cols>
  <sheetData>
    <row r="1" spans="1:8" ht="18">
      <c r="A1" s="740" t="s">
        <v>0</v>
      </c>
      <c r="B1" s="740"/>
      <c r="C1" s="740"/>
      <c r="D1" s="740"/>
      <c r="E1" s="740"/>
      <c r="F1" s="740"/>
      <c r="G1" s="740"/>
      <c r="H1" s="237" t="s">
        <v>521</v>
      </c>
    </row>
    <row r="2" spans="1:8" ht="21">
      <c r="A2" s="741" t="s">
        <v>704</v>
      </c>
      <c r="B2" s="741"/>
      <c r="C2" s="741"/>
      <c r="D2" s="741"/>
      <c r="E2" s="741"/>
      <c r="F2" s="741"/>
      <c r="G2" s="741"/>
      <c r="H2" s="741"/>
    </row>
    <row r="3" spans="1:7" ht="15">
      <c r="A3" s="197"/>
      <c r="B3" s="197"/>
      <c r="C3" s="197"/>
      <c r="D3" s="197"/>
      <c r="E3" s="197"/>
      <c r="F3" s="197"/>
      <c r="G3" s="197"/>
    </row>
    <row r="4" spans="1:8" ht="18">
      <c r="A4" s="740" t="s">
        <v>520</v>
      </c>
      <c r="B4" s="740"/>
      <c r="C4" s="740"/>
      <c r="D4" s="740"/>
      <c r="E4" s="740"/>
      <c r="F4" s="740"/>
      <c r="G4" s="740"/>
      <c r="H4" s="740"/>
    </row>
    <row r="5" spans="1:8" ht="15">
      <c r="A5" s="36" t="s">
        <v>1137</v>
      </c>
      <c r="B5" s="198"/>
      <c r="C5" s="198"/>
      <c r="D5" s="198"/>
      <c r="E5" s="198"/>
      <c r="F5" s="198"/>
      <c r="G5" s="879" t="s">
        <v>781</v>
      </c>
      <c r="H5" s="879"/>
    </row>
    <row r="6" spans="1:8" ht="21.75" customHeight="1">
      <c r="A6" s="875" t="s">
        <v>2</v>
      </c>
      <c r="B6" s="875" t="s">
        <v>500</v>
      </c>
      <c r="C6" s="662" t="s">
        <v>39</v>
      </c>
      <c r="D6" s="662" t="s">
        <v>505</v>
      </c>
      <c r="E6" s="662"/>
      <c r="F6" s="646" t="s">
        <v>506</v>
      </c>
      <c r="G6" s="646"/>
      <c r="H6" s="875" t="s">
        <v>228</v>
      </c>
    </row>
    <row r="7" spans="1:8" ht="25.5" customHeight="1">
      <c r="A7" s="876"/>
      <c r="B7" s="876"/>
      <c r="C7" s="662"/>
      <c r="D7" s="5" t="s">
        <v>501</v>
      </c>
      <c r="E7" s="5" t="s">
        <v>502</v>
      </c>
      <c r="F7" s="70" t="s">
        <v>503</v>
      </c>
      <c r="G7" s="5" t="s">
        <v>504</v>
      </c>
      <c r="H7" s="876"/>
    </row>
    <row r="8" spans="1:8" ht="15">
      <c r="A8" s="467" t="s">
        <v>260</v>
      </c>
      <c r="B8" s="467" t="s">
        <v>261</v>
      </c>
      <c r="C8" s="467" t="s">
        <v>262</v>
      </c>
      <c r="D8" s="467" t="s">
        <v>263</v>
      </c>
      <c r="E8" s="467" t="s">
        <v>264</v>
      </c>
      <c r="F8" s="467" t="s">
        <v>265</v>
      </c>
      <c r="G8" s="467" t="s">
        <v>266</v>
      </c>
      <c r="H8" s="467">
        <v>8</v>
      </c>
    </row>
    <row r="9" spans="1:8" ht="15">
      <c r="A9" s="346">
        <v>1</v>
      </c>
      <c r="B9" s="9"/>
      <c r="C9" s="347" t="s">
        <v>886</v>
      </c>
      <c r="D9" s="584"/>
      <c r="E9" s="584"/>
      <c r="F9" s="584"/>
      <c r="G9" s="584"/>
      <c r="H9" s="584"/>
    </row>
    <row r="10" spans="1:8" ht="15">
      <c r="A10" s="346">
        <v>2</v>
      </c>
      <c r="B10" s="9"/>
      <c r="C10" s="347" t="s">
        <v>887</v>
      </c>
      <c r="D10" s="584"/>
      <c r="E10" s="584"/>
      <c r="F10" s="584"/>
      <c r="G10" s="584"/>
      <c r="H10" s="584"/>
    </row>
    <row r="11" spans="1:8" ht="28.5" customHeight="1">
      <c r="A11" s="346">
        <v>3</v>
      </c>
      <c r="B11" s="9"/>
      <c r="C11" s="347" t="s">
        <v>888</v>
      </c>
      <c r="D11" s="584">
        <f>E11</f>
        <v>20</v>
      </c>
      <c r="E11" s="584">
        <v>20</v>
      </c>
      <c r="F11" s="584">
        <v>20</v>
      </c>
      <c r="G11" s="584">
        <v>0</v>
      </c>
      <c r="H11" s="584"/>
    </row>
    <row r="12" spans="1:8" ht="15">
      <c r="A12" s="346">
        <v>4</v>
      </c>
      <c r="B12" s="9"/>
      <c r="C12" s="347" t="s">
        <v>889</v>
      </c>
      <c r="D12" s="584">
        <f aca="true" t="shared" si="0" ref="D12:D42">E12</f>
        <v>0</v>
      </c>
      <c r="E12" s="584"/>
      <c r="F12" s="584"/>
      <c r="G12" s="584"/>
      <c r="H12" s="584"/>
    </row>
    <row r="13" spans="1:8" ht="57.75" customHeight="1">
      <c r="A13" s="346">
        <v>5</v>
      </c>
      <c r="B13" s="419" t="s">
        <v>926</v>
      </c>
      <c r="C13" s="347" t="s">
        <v>890</v>
      </c>
      <c r="D13" s="584">
        <f t="shared" si="0"/>
        <v>140</v>
      </c>
      <c r="E13" s="584">
        <v>140</v>
      </c>
      <c r="F13" s="584">
        <v>140</v>
      </c>
      <c r="G13" s="584">
        <v>0</v>
      </c>
      <c r="H13" s="584"/>
    </row>
    <row r="14" spans="1:8" ht="15">
      <c r="A14" s="346">
        <v>6</v>
      </c>
      <c r="B14" s="418"/>
      <c r="C14" s="347" t="s">
        <v>891</v>
      </c>
      <c r="D14" s="584">
        <f t="shared" si="0"/>
        <v>0</v>
      </c>
      <c r="E14" s="584"/>
      <c r="F14" s="584"/>
      <c r="G14" s="584"/>
      <c r="H14" s="584"/>
    </row>
    <row r="15" spans="1:8" ht="15">
      <c r="A15" s="346">
        <v>7</v>
      </c>
      <c r="B15" s="9"/>
      <c r="C15" s="347" t="s">
        <v>892</v>
      </c>
      <c r="D15" s="584">
        <f t="shared" si="0"/>
        <v>0</v>
      </c>
      <c r="E15" s="584"/>
      <c r="F15" s="584"/>
      <c r="G15" s="584"/>
      <c r="H15" s="584"/>
    </row>
    <row r="16" spans="1:8" ht="23.25" customHeight="1">
      <c r="A16" s="346">
        <v>8</v>
      </c>
      <c r="B16" s="877" t="s">
        <v>925</v>
      </c>
      <c r="C16" s="347" t="s">
        <v>893</v>
      </c>
      <c r="D16" s="584">
        <f t="shared" si="0"/>
        <v>100</v>
      </c>
      <c r="E16" s="584">
        <v>100</v>
      </c>
      <c r="F16" s="584">
        <v>100</v>
      </c>
      <c r="G16" s="584">
        <v>0</v>
      </c>
      <c r="H16" s="584"/>
    </row>
    <row r="17" spans="1:8" ht="23.25" customHeight="1">
      <c r="A17" s="346">
        <v>9</v>
      </c>
      <c r="B17" s="878"/>
      <c r="C17" s="347" t="s">
        <v>894</v>
      </c>
      <c r="D17" s="584">
        <f t="shared" si="0"/>
        <v>120</v>
      </c>
      <c r="E17" s="584">
        <v>120</v>
      </c>
      <c r="F17" s="584">
        <v>120</v>
      </c>
      <c r="G17" s="584">
        <v>0</v>
      </c>
      <c r="H17" s="584"/>
    </row>
    <row r="18" spans="1:8" ht="15">
      <c r="A18" s="346">
        <v>10</v>
      </c>
      <c r="B18" s="9"/>
      <c r="C18" s="347" t="s">
        <v>895</v>
      </c>
      <c r="D18" s="584">
        <f t="shared" si="0"/>
        <v>0</v>
      </c>
      <c r="E18" s="584"/>
      <c r="F18" s="584"/>
      <c r="G18" s="584"/>
      <c r="H18" s="584"/>
    </row>
    <row r="19" spans="1:8" ht="15">
      <c r="A19" s="346">
        <v>11</v>
      </c>
      <c r="B19" s="9"/>
      <c r="C19" s="347" t="s">
        <v>896</v>
      </c>
      <c r="D19" s="584">
        <f t="shared" si="0"/>
        <v>0</v>
      </c>
      <c r="E19" s="584"/>
      <c r="F19" s="584"/>
      <c r="G19" s="584"/>
      <c r="H19" s="584"/>
    </row>
    <row r="20" spans="1:8" ht="15">
      <c r="A20" s="346">
        <v>12</v>
      </c>
      <c r="B20" s="9"/>
      <c r="C20" s="347" t="s">
        <v>897</v>
      </c>
      <c r="D20" s="584">
        <f t="shared" si="0"/>
        <v>0</v>
      </c>
      <c r="E20" s="584"/>
      <c r="F20" s="584"/>
      <c r="G20" s="584"/>
      <c r="H20" s="584"/>
    </row>
    <row r="21" spans="1:8" ht="48" customHeight="1">
      <c r="A21" s="346">
        <v>13</v>
      </c>
      <c r="B21" s="469" t="s">
        <v>925</v>
      </c>
      <c r="C21" s="347" t="s">
        <v>898</v>
      </c>
      <c r="D21" s="584">
        <f t="shared" si="0"/>
        <v>50</v>
      </c>
      <c r="E21" s="584">
        <v>50</v>
      </c>
      <c r="F21" s="584">
        <v>50</v>
      </c>
      <c r="G21" s="584">
        <v>0</v>
      </c>
      <c r="H21" s="584"/>
    </row>
    <row r="22" spans="1:8" ht="15">
      <c r="A22" s="346">
        <v>14</v>
      </c>
      <c r="B22" s="9"/>
      <c r="C22" s="347" t="s">
        <v>899</v>
      </c>
      <c r="D22" s="584">
        <f t="shared" si="0"/>
        <v>0</v>
      </c>
      <c r="E22" s="584"/>
      <c r="F22" s="584"/>
      <c r="G22" s="584"/>
      <c r="H22" s="584"/>
    </row>
    <row r="23" spans="1:8" ht="15">
      <c r="A23" s="346">
        <v>15</v>
      </c>
      <c r="B23" s="9"/>
      <c r="C23" s="347" t="s">
        <v>900</v>
      </c>
      <c r="D23" s="584">
        <f t="shared" si="0"/>
        <v>0</v>
      </c>
      <c r="E23" s="584"/>
      <c r="F23" s="584"/>
      <c r="G23" s="584"/>
      <c r="H23" s="584"/>
    </row>
    <row r="24" spans="1:8" ht="51">
      <c r="A24" s="346">
        <v>16</v>
      </c>
      <c r="B24" s="469" t="s">
        <v>926</v>
      </c>
      <c r="C24" s="347" t="s">
        <v>901</v>
      </c>
      <c r="D24" s="584">
        <f t="shared" si="0"/>
        <v>160</v>
      </c>
      <c r="E24" s="584">
        <v>160</v>
      </c>
      <c r="F24" s="584">
        <v>160</v>
      </c>
      <c r="G24" s="584">
        <v>0</v>
      </c>
      <c r="H24" s="584"/>
    </row>
    <row r="25" spans="1:8" ht="15">
      <c r="A25" s="346">
        <v>17</v>
      </c>
      <c r="B25" s="9"/>
      <c r="C25" s="347" t="s">
        <v>902</v>
      </c>
      <c r="D25" s="584">
        <f t="shared" si="0"/>
        <v>0</v>
      </c>
      <c r="E25" s="584"/>
      <c r="F25" s="584"/>
      <c r="G25" s="584"/>
      <c r="H25" s="584"/>
    </row>
    <row r="26" spans="1:8" ht="15">
      <c r="A26" s="348">
        <v>18</v>
      </c>
      <c r="B26" s="9"/>
      <c r="C26" s="349" t="s">
        <v>903</v>
      </c>
      <c r="D26" s="584">
        <f t="shared" si="0"/>
        <v>0</v>
      </c>
      <c r="E26" s="584"/>
      <c r="F26" s="584"/>
      <c r="G26" s="584"/>
      <c r="H26" s="584"/>
    </row>
    <row r="27" spans="1:8" ht="15">
      <c r="A27" s="346">
        <v>19</v>
      </c>
      <c r="B27" s="9"/>
      <c r="C27" s="347" t="s">
        <v>904</v>
      </c>
      <c r="D27" s="584">
        <f t="shared" si="0"/>
        <v>0</v>
      </c>
      <c r="E27" s="584"/>
      <c r="F27" s="584"/>
      <c r="G27" s="584"/>
      <c r="H27" s="584"/>
    </row>
    <row r="28" spans="1:8" ht="15">
      <c r="A28" s="348">
        <v>20</v>
      </c>
      <c r="B28" s="9"/>
      <c r="C28" s="349" t="s">
        <v>905</v>
      </c>
      <c r="D28" s="584">
        <f t="shared" si="0"/>
        <v>0</v>
      </c>
      <c r="E28" s="584"/>
      <c r="F28" s="584"/>
      <c r="G28" s="584"/>
      <c r="H28" s="584"/>
    </row>
    <row r="29" spans="1:8" ht="15">
      <c r="A29" s="346">
        <v>21</v>
      </c>
      <c r="B29" s="9"/>
      <c r="C29" s="347" t="s">
        <v>906</v>
      </c>
      <c r="D29" s="584">
        <f t="shared" si="0"/>
        <v>0</v>
      </c>
      <c r="E29" s="584"/>
      <c r="F29" s="584"/>
      <c r="G29" s="584"/>
      <c r="H29" s="584"/>
    </row>
    <row r="30" spans="1:8" ht="30">
      <c r="A30" s="346">
        <v>22</v>
      </c>
      <c r="B30" s="9"/>
      <c r="C30" s="347" t="s">
        <v>907</v>
      </c>
      <c r="D30" s="584">
        <f t="shared" si="0"/>
        <v>0</v>
      </c>
      <c r="E30" s="584"/>
      <c r="F30" s="584"/>
      <c r="G30" s="584"/>
      <c r="H30" s="584"/>
    </row>
    <row r="31" spans="1:8" ht="15">
      <c r="A31" s="346">
        <v>23</v>
      </c>
      <c r="B31" s="9"/>
      <c r="C31" s="347" t="s">
        <v>908</v>
      </c>
      <c r="D31" s="584">
        <f t="shared" si="0"/>
        <v>0</v>
      </c>
      <c r="E31" s="584"/>
      <c r="F31" s="584"/>
      <c r="G31" s="584"/>
      <c r="H31" s="584"/>
    </row>
    <row r="32" spans="1:8" ht="15">
      <c r="A32" s="346">
        <v>24</v>
      </c>
      <c r="B32" s="9"/>
      <c r="C32" s="347" t="s">
        <v>909</v>
      </c>
      <c r="D32" s="584">
        <f t="shared" si="0"/>
        <v>0</v>
      </c>
      <c r="E32" s="584"/>
      <c r="F32" s="584"/>
      <c r="G32" s="584"/>
      <c r="H32" s="584"/>
    </row>
    <row r="33" spans="1:8" ht="15">
      <c r="A33" s="346">
        <v>25</v>
      </c>
      <c r="B33" s="9"/>
      <c r="C33" s="347" t="s">
        <v>910</v>
      </c>
      <c r="D33" s="584">
        <f t="shared" si="0"/>
        <v>0</v>
      </c>
      <c r="E33" s="584"/>
      <c r="F33" s="584"/>
      <c r="G33" s="584"/>
      <c r="H33" s="584"/>
    </row>
    <row r="34" spans="1:8" ht="15">
      <c r="A34" s="346">
        <v>26</v>
      </c>
      <c r="B34" s="9"/>
      <c r="C34" s="347" t="s">
        <v>911</v>
      </c>
      <c r="D34" s="584">
        <f t="shared" si="0"/>
        <v>0</v>
      </c>
      <c r="E34" s="584"/>
      <c r="F34" s="584"/>
      <c r="G34" s="584"/>
      <c r="H34" s="584"/>
    </row>
    <row r="35" spans="1:8" ht="15">
      <c r="A35" s="346">
        <v>27</v>
      </c>
      <c r="B35" s="9"/>
      <c r="C35" s="347" t="s">
        <v>912</v>
      </c>
      <c r="D35" s="584">
        <f t="shared" si="0"/>
        <v>0</v>
      </c>
      <c r="E35" s="584"/>
      <c r="F35" s="584"/>
      <c r="G35" s="584"/>
      <c r="H35" s="584"/>
    </row>
    <row r="36" spans="1:8" ht="15">
      <c r="A36" s="346">
        <v>28</v>
      </c>
      <c r="B36" s="9"/>
      <c r="C36" s="347" t="s">
        <v>913</v>
      </c>
      <c r="D36" s="584">
        <f t="shared" si="0"/>
        <v>0</v>
      </c>
      <c r="E36" s="584"/>
      <c r="F36" s="584"/>
      <c r="G36" s="584"/>
      <c r="H36" s="584"/>
    </row>
    <row r="37" spans="1:8" ht="25.5">
      <c r="A37" s="346">
        <v>29</v>
      </c>
      <c r="B37" s="468" t="s">
        <v>974</v>
      </c>
      <c r="C37" s="347" t="s">
        <v>914</v>
      </c>
      <c r="D37" s="584">
        <f t="shared" si="0"/>
        <v>22</v>
      </c>
      <c r="E37" s="584">
        <v>22</v>
      </c>
      <c r="F37" s="584">
        <v>22</v>
      </c>
      <c r="G37" s="584"/>
      <c r="H37" s="584"/>
    </row>
    <row r="38" spans="1:8" ht="15">
      <c r="A38" s="346">
        <v>30</v>
      </c>
      <c r="B38" s="9"/>
      <c r="C38" s="347" t="s">
        <v>915</v>
      </c>
      <c r="D38" s="584">
        <f t="shared" si="0"/>
        <v>0</v>
      </c>
      <c r="E38" s="584"/>
      <c r="F38" s="584"/>
      <c r="G38" s="584"/>
      <c r="H38" s="584"/>
    </row>
    <row r="39" spans="1:8" ht="15">
      <c r="A39" s="346">
        <v>31</v>
      </c>
      <c r="B39" s="9"/>
      <c r="C39" s="347" t="s">
        <v>916</v>
      </c>
      <c r="D39" s="584">
        <f t="shared" si="0"/>
        <v>0</v>
      </c>
      <c r="E39" s="584"/>
      <c r="F39" s="584"/>
      <c r="G39" s="584"/>
      <c r="H39" s="584"/>
    </row>
    <row r="40" spans="1:8" ht="15">
      <c r="A40" s="346">
        <v>32</v>
      </c>
      <c r="B40" s="9"/>
      <c r="C40" s="347" t="s">
        <v>917</v>
      </c>
      <c r="D40" s="584">
        <f t="shared" si="0"/>
        <v>0</v>
      </c>
      <c r="E40" s="584"/>
      <c r="F40" s="584"/>
      <c r="G40" s="584"/>
      <c r="H40" s="584"/>
    </row>
    <row r="41" spans="1:8" ht="15">
      <c r="A41" s="346">
        <v>33</v>
      </c>
      <c r="B41" s="9"/>
      <c r="C41" s="347" t="s">
        <v>918</v>
      </c>
      <c r="D41" s="584">
        <f t="shared" si="0"/>
        <v>0</v>
      </c>
      <c r="E41" s="584"/>
      <c r="F41" s="584"/>
      <c r="G41" s="584"/>
      <c r="H41" s="584"/>
    </row>
    <row r="42" spans="1:8" ht="15">
      <c r="A42" s="346">
        <v>34</v>
      </c>
      <c r="B42" s="9"/>
      <c r="C42" s="347" t="s">
        <v>919</v>
      </c>
      <c r="D42" s="584">
        <f t="shared" si="0"/>
        <v>0</v>
      </c>
      <c r="E42" s="584"/>
      <c r="F42" s="584"/>
      <c r="G42" s="584"/>
      <c r="H42" s="584"/>
    </row>
    <row r="43" spans="1:8" ht="15">
      <c r="A43" s="3" t="s">
        <v>19</v>
      </c>
      <c r="B43" s="9"/>
      <c r="C43" s="201"/>
      <c r="D43" s="583">
        <f>SUM(D9:D42)</f>
        <v>612</v>
      </c>
      <c r="E43" s="583">
        <f>SUM(E9:E42)</f>
        <v>612</v>
      </c>
      <c r="F43" s="583">
        <v>612</v>
      </c>
      <c r="G43" s="583">
        <f>SUM(G9:G42)</f>
        <v>0</v>
      </c>
      <c r="H43" s="583">
        <f>SUM(H9:H42)</f>
        <v>0</v>
      </c>
    </row>
    <row r="46" spans="1:8" ht="12.75" customHeight="1">
      <c r="A46" s="204"/>
      <c r="B46" s="204"/>
      <c r="C46" s="204"/>
      <c r="D46" s="204"/>
      <c r="F46" s="738" t="s">
        <v>13</v>
      </c>
      <c r="G46" s="738"/>
      <c r="H46" s="738"/>
    </row>
    <row r="47" spans="1:8" ht="12.75" customHeight="1">
      <c r="A47" s="204"/>
      <c r="B47" s="204"/>
      <c r="C47" s="204"/>
      <c r="D47" s="204"/>
      <c r="F47" s="738" t="s">
        <v>14</v>
      </c>
      <c r="G47" s="738"/>
      <c r="H47" s="738"/>
    </row>
    <row r="48" spans="1:8" ht="12.75" customHeight="1">
      <c r="A48" s="204"/>
      <c r="B48" s="204"/>
      <c r="C48" s="204"/>
      <c r="D48" s="204"/>
      <c r="F48" s="738" t="s">
        <v>88</v>
      </c>
      <c r="G48" s="738"/>
      <c r="H48" s="738"/>
    </row>
    <row r="49" spans="1:7" ht="12.75">
      <c r="A49" s="204" t="s">
        <v>12</v>
      </c>
      <c r="C49" s="204"/>
      <c r="D49" s="204"/>
      <c r="G49" s="206" t="s">
        <v>85</v>
      </c>
    </row>
  </sheetData>
  <sheetProtection/>
  <mergeCells count="14">
    <mergeCell ref="F48:H48"/>
    <mergeCell ref="A1:G1"/>
    <mergeCell ref="A6:A7"/>
    <mergeCell ref="B6:B7"/>
    <mergeCell ref="A4:H4"/>
    <mergeCell ref="A2:H2"/>
    <mergeCell ref="G5:H5"/>
    <mergeCell ref="C6:C7"/>
    <mergeCell ref="F6:G6"/>
    <mergeCell ref="D6:E6"/>
    <mergeCell ref="H6:H7"/>
    <mergeCell ref="F46:H46"/>
    <mergeCell ref="F47:H47"/>
    <mergeCell ref="B16:B1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8" r:id="rId1"/>
</worksheet>
</file>

<file path=xl/worksheets/sheet44.xml><?xml version="1.0" encoding="utf-8"?>
<worksheet xmlns="http://schemas.openxmlformats.org/spreadsheetml/2006/main" xmlns:r="http://schemas.openxmlformats.org/officeDocument/2006/relationships">
  <sheetPr>
    <pageSetUpPr fitToPage="1"/>
  </sheetPr>
  <dimension ref="A1:L49"/>
  <sheetViews>
    <sheetView view="pageBreakPreview" zoomScale="84" zoomScaleSheetLayoutView="84" zoomScalePageLayoutView="0" workbookViewId="0" topLeftCell="A1">
      <selection activeCell="K46" sqref="J46:L49"/>
    </sheetView>
  </sheetViews>
  <sheetFormatPr defaultColWidth="9.140625" defaultRowHeight="12.75"/>
  <cols>
    <col min="1" max="1" width="6.421875" style="0" customWidth="1"/>
    <col min="2" max="2" width="22.8515625" style="0" customWidth="1"/>
    <col min="3" max="3" width="15.28125" style="0" customWidth="1"/>
    <col min="4" max="5" width="15.421875" style="0" customWidth="1"/>
    <col min="6" max="9" width="15.7109375" style="0" customWidth="1"/>
    <col min="10" max="10" width="15.421875" style="0" customWidth="1"/>
    <col min="11" max="11" width="20.00390625" style="0" customWidth="1"/>
    <col min="12" max="12" width="14.28125" style="0" customWidth="1"/>
  </cols>
  <sheetData>
    <row r="1" spans="1:12" ht="18">
      <c r="A1" s="740" t="s">
        <v>0</v>
      </c>
      <c r="B1" s="740"/>
      <c r="C1" s="740"/>
      <c r="D1" s="740"/>
      <c r="E1" s="740"/>
      <c r="F1" s="740"/>
      <c r="G1" s="740"/>
      <c r="H1" s="740"/>
      <c r="I1" s="740"/>
      <c r="J1" s="740"/>
      <c r="K1" s="740"/>
      <c r="L1" s="237" t="s">
        <v>523</v>
      </c>
    </row>
    <row r="2" spans="1:11" ht="21">
      <c r="A2" s="741" t="s">
        <v>704</v>
      </c>
      <c r="B2" s="741"/>
      <c r="C2" s="741"/>
      <c r="D2" s="741"/>
      <c r="E2" s="741"/>
      <c r="F2" s="741"/>
      <c r="G2" s="741"/>
      <c r="H2" s="741"/>
      <c r="I2" s="741"/>
      <c r="J2" s="741"/>
      <c r="K2" s="741"/>
    </row>
    <row r="3" spans="1:11" ht="15">
      <c r="A3" s="197"/>
      <c r="B3" s="197"/>
      <c r="C3" s="197"/>
      <c r="D3" s="197"/>
      <c r="E3" s="197"/>
      <c r="F3" s="197"/>
      <c r="G3" s="197"/>
      <c r="H3" s="197"/>
      <c r="I3" s="197"/>
      <c r="J3" s="197"/>
      <c r="K3" s="197"/>
    </row>
    <row r="4" spans="1:11" ht="18">
      <c r="A4" s="740" t="s">
        <v>522</v>
      </c>
      <c r="B4" s="740"/>
      <c r="C4" s="740"/>
      <c r="D4" s="740"/>
      <c r="E4" s="740"/>
      <c r="F4" s="740"/>
      <c r="G4" s="740"/>
      <c r="H4" s="740"/>
      <c r="I4" s="740"/>
      <c r="J4" s="740"/>
      <c r="K4" s="740"/>
    </row>
    <row r="5" spans="1:12" ht="15">
      <c r="A5" s="36" t="s">
        <v>1137</v>
      </c>
      <c r="B5" s="198"/>
      <c r="C5" s="198"/>
      <c r="D5" s="198"/>
      <c r="E5" s="198"/>
      <c r="F5" s="198"/>
      <c r="G5" s="198"/>
      <c r="H5" s="198"/>
      <c r="I5" s="198"/>
      <c r="J5" s="828" t="s">
        <v>781</v>
      </c>
      <c r="K5" s="828"/>
      <c r="L5" s="828"/>
    </row>
    <row r="6" spans="1:12" ht="21.75" customHeight="1">
      <c r="A6" s="875" t="s">
        <v>2</v>
      </c>
      <c r="B6" s="875" t="s">
        <v>39</v>
      </c>
      <c r="C6" s="645" t="s">
        <v>465</v>
      </c>
      <c r="D6" s="646"/>
      <c r="E6" s="647"/>
      <c r="F6" s="645" t="s">
        <v>471</v>
      </c>
      <c r="G6" s="646"/>
      <c r="H6" s="646"/>
      <c r="I6" s="647"/>
      <c r="J6" s="662" t="s">
        <v>473</v>
      </c>
      <c r="K6" s="662"/>
      <c r="L6" s="662"/>
    </row>
    <row r="7" spans="1:12" ht="29.25" customHeight="1">
      <c r="A7" s="876"/>
      <c r="B7" s="876"/>
      <c r="C7" s="231" t="s">
        <v>218</v>
      </c>
      <c r="D7" s="231" t="s">
        <v>467</v>
      </c>
      <c r="E7" s="231" t="s">
        <v>472</v>
      </c>
      <c r="F7" s="231" t="s">
        <v>218</v>
      </c>
      <c r="G7" s="231" t="s">
        <v>466</v>
      </c>
      <c r="H7" s="231" t="s">
        <v>468</v>
      </c>
      <c r="I7" s="231" t="s">
        <v>472</v>
      </c>
      <c r="J7" s="5" t="s">
        <v>469</v>
      </c>
      <c r="K7" s="5" t="s">
        <v>470</v>
      </c>
      <c r="L7" s="231" t="s">
        <v>472</v>
      </c>
    </row>
    <row r="8" spans="1:12" ht="15">
      <c r="A8" s="201" t="s">
        <v>260</v>
      </c>
      <c r="B8" s="201" t="s">
        <v>261</v>
      </c>
      <c r="C8" s="201" t="s">
        <v>262</v>
      </c>
      <c r="D8" s="201" t="s">
        <v>263</v>
      </c>
      <c r="E8" s="201" t="s">
        <v>264</v>
      </c>
      <c r="F8" s="201" t="s">
        <v>265</v>
      </c>
      <c r="G8" s="201" t="s">
        <v>266</v>
      </c>
      <c r="H8" s="201" t="s">
        <v>267</v>
      </c>
      <c r="I8" s="201" t="s">
        <v>286</v>
      </c>
      <c r="J8" s="201" t="s">
        <v>287</v>
      </c>
      <c r="K8" s="201" t="s">
        <v>288</v>
      </c>
      <c r="L8" s="201" t="s">
        <v>316</v>
      </c>
    </row>
    <row r="9" spans="1:12" ht="15">
      <c r="A9" s="346">
        <v>1</v>
      </c>
      <c r="B9" s="347" t="s">
        <v>886</v>
      </c>
      <c r="C9" s="201">
        <v>0</v>
      </c>
      <c r="D9" s="201">
        <v>0</v>
      </c>
      <c r="E9" s="201">
        <v>0</v>
      </c>
      <c r="F9" s="201">
        <v>469</v>
      </c>
      <c r="G9" s="201">
        <v>68202</v>
      </c>
      <c r="H9" s="215" t="s">
        <v>961</v>
      </c>
      <c r="I9" s="441">
        <f>G9*2/100000</f>
        <v>1.36404</v>
      </c>
      <c r="J9" s="201">
        <v>0</v>
      </c>
      <c r="K9" s="201">
        <v>0</v>
      </c>
      <c r="L9" s="201">
        <v>0</v>
      </c>
    </row>
    <row r="10" spans="1:12" ht="15">
      <c r="A10" s="346">
        <v>2</v>
      </c>
      <c r="B10" s="347" t="s">
        <v>887</v>
      </c>
      <c r="C10" s="201">
        <v>0</v>
      </c>
      <c r="D10" s="201">
        <v>0</v>
      </c>
      <c r="E10" s="201">
        <v>0</v>
      </c>
      <c r="F10" s="201">
        <v>513</v>
      </c>
      <c r="G10" s="201">
        <v>105480</v>
      </c>
      <c r="H10" s="215" t="s">
        <v>961</v>
      </c>
      <c r="I10" s="441">
        <f>G10*2/100000</f>
        <v>2.1096</v>
      </c>
      <c r="J10" s="201">
        <v>0</v>
      </c>
      <c r="K10" s="201">
        <v>0</v>
      </c>
      <c r="L10" s="201">
        <v>0</v>
      </c>
    </row>
    <row r="11" spans="1:12" ht="15">
      <c r="A11" s="346">
        <v>3</v>
      </c>
      <c r="B11" s="347" t="s">
        <v>888</v>
      </c>
      <c r="C11" s="201">
        <v>0</v>
      </c>
      <c r="D11" s="201">
        <v>0</v>
      </c>
      <c r="E11" s="201">
        <v>0</v>
      </c>
      <c r="F11" s="201">
        <v>0</v>
      </c>
      <c r="G11" s="201">
        <v>0</v>
      </c>
      <c r="H11" s="201">
        <v>0</v>
      </c>
      <c r="I11" s="201">
        <v>0</v>
      </c>
      <c r="J11" s="201">
        <v>0</v>
      </c>
      <c r="K11" s="201">
        <v>0</v>
      </c>
      <c r="L11" s="201">
        <v>0</v>
      </c>
    </row>
    <row r="12" spans="1:12" ht="15">
      <c r="A12" s="346">
        <v>4</v>
      </c>
      <c r="B12" s="347" t="s">
        <v>889</v>
      </c>
      <c r="C12" s="201">
        <v>738</v>
      </c>
      <c r="D12" s="201">
        <v>22140</v>
      </c>
      <c r="E12" s="201">
        <v>0</v>
      </c>
      <c r="F12" s="201">
        <v>200</v>
      </c>
      <c r="G12" s="201">
        <v>7320</v>
      </c>
      <c r="H12" s="201">
        <v>0</v>
      </c>
      <c r="I12" s="201">
        <v>0</v>
      </c>
      <c r="J12" s="201">
        <v>0</v>
      </c>
      <c r="K12" s="201">
        <v>0</v>
      </c>
      <c r="L12" s="201">
        <v>510000</v>
      </c>
    </row>
    <row r="13" spans="1:12" ht="15">
      <c r="A13" s="346">
        <v>5</v>
      </c>
      <c r="B13" s="347" t="s">
        <v>890</v>
      </c>
      <c r="C13" s="201">
        <v>13</v>
      </c>
      <c r="D13" s="201">
        <v>1430</v>
      </c>
      <c r="E13" s="201">
        <v>91500</v>
      </c>
      <c r="F13" s="201">
        <v>9</v>
      </c>
      <c r="G13" s="201">
        <v>322</v>
      </c>
      <c r="H13" s="201">
        <v>0</v>
      </c>
      <c r="I13" s="201">
        <v>2160</v>
      </c>
      <c r="J13" s="201"/>
      <c r="K13" s="201" t="s">
        <v>930</v>
      </c>
      <c r="L13" s="201">
        <v>20150</v>
      </c>
    </row>
    <row r="14" spans="1:12" ht="15">
      <c r="A14" s="346">
        <v>6</v>
      </c>
      <c r="B14" s="347" t="s">
        <v>891</v>
      </c>
      <c r="C14" s="201">
        <v>2</v>
      </c>
      <c r="D14" s="201">
        <v>42496</v>
      </c>
      <c r="E14" s="201">
        <v>6.68882</v>
      </c>
      <c r="F14" s="201">
        <v>0</v>
      </c>
      <c r="G14" s="201">
        <v>0</v>
      </c>
      <c r="H14" s="201">
        <v>0</v>
      </c>
      <c r="I14" s="201">
        <v>0</v>
      </c>
      <c r="J14" s="201">
        <v>0</v>
      </c>
      <c r="K14" s="201">
        <v>0</v>
      </c>
      <c r="L14" s="201">
        <v>0</v>
      </c>
    </row>
    <row r="15" spans="1:12" ht="15">
      <c r="A15" s="346">
        <v>7</v>
      </c>
      <c r="B15" s="347" t="s">
        <v>892</v>
      </c>
      <c r="C15" s="201">
        <v>1464</v>
      </c>
      <c r="D15" s="201">
        <v>0</v>
      </c>
      <c r="E15" s="201">
        <v>0</v>
      </c>
      <c r="F15" s="201">
        <v>0</v>
      </c>
      <c r="G15" s="201">
        <v>0</v>
      </c>
      <c r="H15" s="201">
        <v>0</v>
      </c>
      <c r="I15" s="201">
        <v>0</v>
      </c>
      <c r="J15" s="201">
        <v>153</v>
      </c>
      <c r="K15" s="201">
        <v>0</v>
      </c>
      <c r="L15" s="201">
        <v>45.900000000000006</v>
      </c>
    </row>
    <row r="16" spans="1:12" ht="15">
      <c r="A16" s="346">
        <v>8</v>
      </c>
      <c r="B16" s="347" t="s">
        <v>893</v>
      </c>
      <c r="C16" s="201">
        <v>0</v>
      </c>
      <c r="D16" s="201">
        <v>0</v>
      </c>
      <c r="E16" s="201">
        <v>0</v>
      </c>
      <c r="F16" s="201">
        <v>0</v>
      </c>
      <c r="G16" s="201">
        <v>0</v>
      </c>
      <c r="H16" s="201">
        <v>0</v>
      </c>
      <c r="I16" s="201">
        <v>0</v>
      </c>
      <c r="J16" s="201">
        <v>0</v>
      </c>
      <c r="K16" s="201">
        <v>0</v>
      </c>
      <c r="L16" s="201">
        <v>0</v>
      </c>
    </row>
    <row r="17" spans="1:12" ht="15">
      <c r="A17" s="346">
        <v>9</v>
      </c>
      <c r="B17" s="347" t="s">
        <v>894</v>
      </c>
      <c r="C17" s="201">
        <v>18</v>
      </c>
      <c r="D17" s="201">
        <v>950</v>
      </c>
      <c r="E17" s="201">
        <v>9500</v>
      </c>
      <c r="F17" s="201">
        <v>103</v>
      </c>
      <c r="G17" s="201">
        <v>634</v>
      </c>
      <c r="H17" s="201"/>
      <c r="I17" s="201">
        <v>6340</v>
      </c>
      <c r="J17" s="201">
        <v>35</v>
      </c>
      <c r="K17" s="201">
        <v>31</v>
      </c>
      <c r="L17" s="201">
        <v>17350</v>
      </c>
    </row>
    <row r="18" spans="1:12" ht="15">
      <c r="A18" s="346">
        <v>10</v>
      </c>
      <c r="B18" s="347" t="s">
        <v>895</v>
      </c>
      <c r="C18" s="201">
        <v>0</v>
      </c>
      <c r="D18" s="201">
        <v>0</v>
      </c>
      <c r="E18" s="201">
        <v>0</v>
      </c>
      <c r="F18" s="201">
        <v>2423</v>
      </c>
      <c r="G18" s="201">
        <v>106338</v>
      </c>
      <c r="H18" s="201"/>
      <c r="I18" s="201">
        <v>1063380</v>
      </c>
      <c r="J18" s="201">
        <v>0</v>
      </c>
      <c r="K18" s="201">
        <v>0</v>
      </c>
      <c r="L18" s="201">
        <v>0</v>
      </c>
    </row>
    <row r="19" spans="1:12" ht="15">
      <c r="A19" s="346">
        <v>11</v>
      </c>
      <c r="B19" s="347" t="s">
        <v>896</v>
      </c>
      <c r="C19" s="201">
        <v>0</v>
      </c>
      <c r="D19" s="201">
        <v>0</v>
      </c>
      <c r="E19" s="201">
        <v>0</v>
      </c>
      <c r="F19" s="201">
        <v>1465</v>
      </c>
      <c r="G19" s="201">
        <v>72262</v>
      </c>
      <c r="H19" s="201"/>
      <c r="I19" s="201">
        <v>722620</v>
      </c>
      <c r="J19" s="201">
        <v>0</v>
      </c>
      <c r="K19" s="201">
        <v>0</v>
      </c>
      <c r="L19" s="201">
        <v>0</v>
      </c>
    </row>
    <row r="20" spans="1:12" ht="15">
      <c r="A20" s="346">
        <v>12</v>
      </c>
      <c r="B20" s="347" t="s">
        <v>897</v>
      </c>
      <c r="C20" s="201">
        <v>0</v>
      </c>
      <c r="D20" s="201">
        <v>0</v>
      </c>
      <c r="E20" s="201">
        <v>0</v>
      </c>
      <c r="F20" s="201">
        <v>36</v>
      </c>
      <c r="G20" s="201">
        <v>0</v>
      </c>
      <c r="H20" s="201">
        <v>0</v>
      </c>
      <c r="I20" s="201">
        <v>0</v>
      </c>
      <c r="J20" s="201">
        <v>0</v>
      </c>
      <c r="K20" s="201">
        <v>0</v>
      </c>
      <c r="L20" s="201">
        <v>0</v>
      </c>
    </row>
    <row r="21" spans="1:12" ht="15">
      <c r="A21" s="346">
        <v>13</v>
      </c>
      <c r="B21" s="347" t="s">
        <v>898</v>
      </c>
      <c r="C21" s="201">
        <v>0</v>
      </c>
      <c r="D21" s="201">
        <v>0</v>
      </c>
      <c r="E21" s="201">
        <v>0</v>
      </c>
      <c r="F21" s="201">
        <v>188</v>
      </c>
      <c r="G21" s="201">
        <v>12500</v>
      </c>
      <c r="H21" s="201">
        <v>0</v>
      </c>
      <c r="I21" s="201">
        <v>49539</v>
      </c>
      <c r="J21" s="201">
        <v>0</v>
      </c>
      <c r="K21" s="201">
        <v>0</v>
      </c>
      <c r="L21" s="201">
        <v>0</v>
      </c>
    </row>
    <row r="22" spans="1:12" ht="15">
      <c r="A22" s="346">
        <v>14</v>
      </c>
      <c r="B22" s="347" t="s">
        <v>899</v>
      </c>
      <c r="C22" s="201"/>
      <c r="D22" s="201"/>
      <c r="E22" s="201"/>
      <c r="F22" s="201"/>
      <c r="G22" s="201"/>
      <c r="H22" s="201"/>
      <c r="I22" s="201"/>
      <c r="J22" s="201"/>
      <c r="K22" s="201"/>
      <c r="L22" s="201"/>
    </row>
    <row r="23" spans="1:12" ht="30">
      <c r="A23" s="346">
        <v>15</v>
      </c>
      <c r="B23" s="347" t="s">
        <v>900</v>
      </c>
      <c r="C23" s="201">
        <v>0</v>
      </c>
      <c r="D23" s="201">
        <v>0</v>
      </c>
      <c r="E23" s="201">
        <v>0</v>
      </c>
      <c r="F23" s="201">
        <v>0</v>
      </c>
      <c r="G23" s="201">
        <v>0</v>
      </c>
      <c r="H23" s="201">
        <v>0</v>
      </c>
      <c r="I23" s="201">
        <v>0</v>
      </c>
      <c r="J23" s="201" t="s">
        <v>931</v>
      </c>
      <c r="K23" s="201" t="s">
        <v>932</v>
      </c>
      <c r="L23" s="201">
        <v>570000</v>
      </c>
    </row>
    <row r="24" spans="1:12" ht="15">
      <c r="A24" s="346">
        <v>16</v>
      </c>
      <c r="B24" s="347" t="s">
        <v>901</v>
      </c>
      <c r="C24" s="201">
        <v>0</v>
      </c>
      <c r="D24" s="201">
        <v>0</v>
      </c>
      <c r="E24" s="201">
        <v>0</v>
      </c>
      <c r="F24" s="201">
        <v>2671</v>
      </c>
      <c r="G24" s="201">
        <v>16365</v>
      </c>
      <c r="H24" s="201"/>
      <c r="I24" s="201">
        <v>379520</v>
      </c>
      <c r="J24" s="201">
        <v>0</v>
      </c>
      <c r="K24" s="201">
        <v>0</v>
      </c>
      <c r="L24" s="201">
        <v>0</v>
      </c>
    </row>
    <row r="25" spans="1:12" ht="15">
      <c r="A25" s="346">
        <v>17</v>
      </c>
      <c r="B25" s="347" t="s">
        <v>902</v>
      </c>
      <c r="C25" s="201">
        <v>0</v>
      </c>
      <c r="D25" s="201">
        <v>0</v>
      </c>
      <c r="E25" s="201">
        <v>0</v>
      </c>
      <c r="F25" s="201">
        <v>0</v>
      </c>
      <c r="G25" s="201">
        <v>0</v>
      </c>
      <c r="H25" s="201">
        <v>0</v>
      </c>
      <c r="I25" s="201">
        <v>0</v>
      </c>
      <c r="J25" s="201">
        <v>0</v>
      </c>
      <c r="K25" s="201">
        <v>0</v>
      </c>
      <c r="L25" s="201">
        <v>0</v>
      </c>
    </row>
    <row r="26" spans="1:12" ht="15">
      <c r="A26" s="348">
        <v>18</v>
      </c>
      <c r="B26" s="349" t="s">
        <v>903</v>
      </c>
      <c r="C26" s="201">
        <v>0</v>
      </c>
      <c r="D26" s="201">
        <v>0</v>
      </c>
      <c r="E26" s="201">
        <v>0</v>
      </c>
      <c r="F26" s="201">
        <v>0</v>
      </c>
      <c r="G26" s="201">
        <v>0</v>
      </c>
      <c r="H26" s="201">
        <v>0</v>
      </c>
      <c r="I26" s="201">
        <v>0</v>
      </c>
      <c r="J26" s="201">
        <v>0</v>
      </c>
      <c r="K26" s="201">
        <v>0</v>
      </c>
      <c r="L26" s="201">
        <v>0</v>
      </c>
    </row>
    <row r="27" spans="1:12" ht="15">
      <c r="A27" s="346">
        <v>19</v>
      </c>
      <c r="B27" s="347" t="s">
        <v>904</v>
      </c>
      <c r="C27" s="201">
        <v>0</v>
      </c>
      <c r="D27" s="201">
        <v>0</v>
      </c>
      <c r="E27" s="201">
        <v>0</v>
      </c>
      <c r="F27" s="201">
        <v>0</v>
      </c>
      <c r="G27" s="201">
        <v>0</v>
      </c>
      <c r="H27" s="201">
        <v>0</v>
      </c>
      <c r="I27" s="201">
        <v>0</v>
      </c>
      <c r="J27" s="201">
        <v>0</v>
      </c>
      <c r="K27" s="201">
        <v>0</v>
      </c>
      <c r="L27" s="201">
        <v>0</v>
      </c>
    </row>
    <row r="28" spans="1:12" ht="30">
      <c r="A28" s="348">
        <v>20</v>
      </c>
      <c r="B28" s="349" t="s">
        <v>905</v>
      </c>
      <c r="C28" s="201">
        <v>1077</v>
      </c>
      <c r="D28" s="201">
        <v>0</v>
      </c>
      <c r="E28" s="201">
        <v>0</v>
      </c>
      <c r="F28" s="201">
        <v>1077</v>
      </c>
      <c r="G28" s="201">
        <v>0</v>
      </c>
      <c r="H28" s="201" t="s">
        <v>933</v>
      </c>
      <c r="I28" s="201">
        <v>0</v>
      </c>
      <c r="J28" s="201"/>
      <c r="K28" s="201"/>
      <c r="L28" s="201">
        <v>577000</v>
      </c>
    </row>
    <row r="29" spans="1:12" ht="15">
      <c r="A29" s="346">
        <v>21</v>
      </c>
      <c r="B29" s="347" t="s">
        <v>906</v>
      </c>
      <c r="C29" s="201"/>
      <c r="D29" s="201"/>
      <c r="E29" s="201"/>
      <c r="F29" s="201"/>
      <c r="G29" s="201"/>
      <c r="H29" s="201"/>
      <c r="I29" s="201"/>
      <c r="J29" s="201"/>
      <c r="K29" s="201"/>
      <c r="L29" s="201"/>
    </row>
    <row r="30" spans="1:12" ht="15">
      <c r="A30" s="346">
        <v>22</v>
      </c>
      <c r="B30" s="347" t="s">
        <v>907</v>
      </c>
      <c r="C30" s="201"/>
      <c r="D30" s="201"/>
      <c r="E30" s="201"/>
      <c r="F30" s="201"/>
      <c r="G30" s="201"/>
      <c r="H30" s="201"/>
      <c r="I30" s="201"/>
      <c r="J30" s="201"/>
      <c r="K30" s="201"/>
      <c r="L30" s="201"/>
    </row>
    <row r="31" spans="1:12" ht="15">
      <c r="A31" s="346">
        <v>23</v>
      </c>
      <c r="B31" s="347" t="s">
        <v>908</v>
      </c>
      <c r="C31" s="201">
        <v>0</v>
      </c>
      <c r="D31" s="201">
        <v>0</v>
      </c>
      <c r="E31" s="201">
        <v>0</v>
      </c>
      <c r="F31" s="201">
        <v>79</v>
      </c>
      <c r="G31" s="201">
        <v>10880</v>
      </c>
      <c r="H31" s="201">
        <v>0</v>
      </c>
      <c r="I31" s="201">
        <v>69200</v>
      </c>
      <c r="J31" s="201">
        <v>0</v>
      </c>
      <c r="K31" s="201">
        <v>0</v>
      </c>
      <c r="L31" s="201">
        <v>102000</v>
      </c>
    </row>
    <row r="32" spans="1:12" ht="15">
      <c r="A32" s="346">
        <v>24</v>
      </c>
      <c r="B32" s="347" t="s">
        <v>909</v>
      </c>
      <c r="C32" s="201">
        <v>0</v>
      </c>
      <c r="D32" s="201">
        <v>0</v>
      </c>
      <c r="E32" s="201">
        <v>0</v>
      </c>
      <c r="F32" s="201">
        <v>94</v>
      </c>
      <c r="G32" s="201">
        <v>10407</v>
      </c>
      <c r="H32" s="201">
        <v>0</v>
      </c>
      <c r="I32" s="201">
        <v>129543</v>
      </c>
      <c r="J32" s="201">
        <v>0</v>
      </c>
      <c r="K32" s="201">
        <v>0</v>
      </c>
      <c r="L32" s="201">
        <v>129543</v>
      </c>
    </row>
    <row r="33" spans="1:12" ht="15">
      <c r="A33" s="346">
        <v>25</v>
      </c>
      <c r="B33" s="347" t="s">
        <v>910</v>
      </c>
      <c r="C33" s="201">
        <v>0</v>
      </c>
      <c r="D33" s="201">
        <v>0</v>
      </c>
      <c r="E33" s="201">
        <v>0</v>
      </c>
      <c r="F33" s="201">
        <v>369</v>
      </c>
      <c r="G33" s="201">
        <v>61393</v>
      </c>
      <c r="H33" s="201"/>
      <c r="I33" s="201">
        <v>362803</v>
      </c>
      <c r="J33" s="201"/>
      <c r="K33" s="201"/>
      <c r="L33" s="201">
        <v>246000</v>
      </c>
    </row>
    <row r="34" spans="1:12" ht="150">
      <c r="A34" s="346">
        <v>26</v>
      </c>
      <c r="B34" s="347" t="s">
        <v>911</v>
      </c>
      <c r="C34" s="201"/>
      <c r="D34" s="201"/>
      <c r="E34" s="201"/>
      <c r="F34" s="201">
        <v>15</v>
      </c>
      <c r="G34" s="201">
        <v>5125</v>
      </c>
      <c r="H34" s="201" t="s">
        <v>934</v>
      </c>
      <c r="I34" s="201">
        <v>46125</v>
      </c>
      <c r="J34" s="201" t="s">
        <v>935</v>
      </c>
      <c r="K34" s="201"/>
      <c r="L34" s="201">
        <v>183900</v>
      </c>
    </row>
    <row r="35" spans="1:12" ht="45">
      <c r="A35" s="346">
        <v>27</v>
      </c>
      <c r="B35" s="347" t="s">
        <v>912</v>
      </c>
      <c r="C35" s="201">
        <v>0</v>
      </c>
      <c r="D35" s="201">
        <v>0</v>
      </c>
      <c r="E35" s="201"/>
      <c r="F35" s="201">
        <v>1669</v>
      </c>
      <c r="G35" s="201">
        <v>32769</v>
      </c>
      <c r="H35" s="201"/>
      <c r="I35" s="201">
        <v>327690</v>
      </c>
      <c r="J35" s="201" t="s">
        <v>936</v>
      </c>
      <c r="K35" s="201"/>
      <c r="L35" s="201"/>
    </row>
    <row r="36" spans="1:12" ht="15">
      <c r="A36" s="346">
        <v>28</v>
      </c>
      <c r="B36" s="347" t="s">
        <v>913</v>
      </c>
      <c r="C36" s="201"/>
      <c r="D36" s="201"/>
      <c r="E36" s="201"/>
      <c r="F36" s="201">
        <v>2319</v>
      </c>
      <c r="G36" s="201">
        <v>26980</v>
      </c>
      <c r="H36" s="201"/>
      <c r="I36" s="201">
        <v>39285</v>
      </c>
      <c r="J36" s="201" t="s">
        <v>7</v>
      </c>
      <c r="K36" s="201" t="s">
        <v>7</v>
      </c>
      <c r="L36" s="201" t="s">
        <v>7</v>
      </c>
    </row>
    <row r="37" spans="1:12" ht="15">
      <c r="A37" s="346">
        <v>29</v>
      </c>
      <c r="B37" s="347" t="s">
        <v>914</v>
      </c>
      <c r="C37" s="201"/>
      <c r="D37" s="201"/>
      <c r="E37" s="201"/>
      <c r="F37" s="201"/>
      <c r="G37" s="201"/>
      <c r="H37" s="201"/>
      <c r="I37" s="201"/>
      <c r="J37" s="201"/>
      <c r="K37" s="201"/>
      <c r="L37" s="201"/>
    </row>
    <row r="38" spans="1:12" ht="30">
      <c r="A38" s="346">
        <v>30</v>
      </c>
      <c r="B38" s="347" t="s">
        <v>915</v>
      </c>
      <c r="C38" s="201">
        <v>0</v>
      </c>
      <c r="D38" s="201">
        <v>0</v>
      </c>
      <c r="E38" s="201">
        <v>0</v>
      </c>
      <c r="F38" s="201">
        <v>551</v>
      </c>
      <c r="G38" s="201">
        <v>115272</v>
      </c>
      <c r="H38" s="201" t="s">
        <v>937</v>
      </c>
      <c r="I38" s="201">
        <v>50000</v>
      </c>
      <c r="J38" s="201">
        <f>N38*85%</f>
        <v>0</v>
      </c>
      <c r="K38" s="201">
        <v>0</v>
      </c>
      <c r="L38" s="201">
        <v>0</v>
      </c>
    </row>
    <row r="39" spans="1:12" ht="15">
      <c r="A39" s="346">
        <v>31</v>
      </c>
      <c r="B39" s="347" t="s">
        <v>916</v>
      </c>
      <c r="C39" s="201">
        <v>0</v>
      </c>
      <c r="D39" s="201">
        <v>0</v>
      </c>
      <c r="E39" s="201">
        <v>0</v>
      </c>
      <c r="F39" s="201">
        <v>0</v>
      </c>
      <c r="G39" s="201">
        <v>0</v>
      </c>
      <c r="H39" s="201">
        <v>0</v>
      </c>
      <c r="I39" s="201">
        <v>0</v>
      </c>
      <c r="J39" s="201">
        <v>0</v>
      </c>
      <c r="K39" s="201">
        <v>0</v>
      </c>
      <c r="L39" s="201">
        <v>0</v>
      </c>
    </row>
    <row r="40" spans="1:12" ht="15">
      <c r="A40" s="346">
        <v>32</v>
      </c>
      <c r="B40" s="347" t="s">
        <v>917</v>
      </c>
      <c r="C40" s="201">
        <v>133</v>
      </c>
      <c r="D40" s="201">
        <v>15770</v>
      </c>
      <c r="E40" s="201">
        <v>88942.8</v>
      </c>
      <c r="F40" s="201">
        <v>0</v>
      </c>
      <c r="G40" s="201">
        <v>0</v>
      </c>
      <c r="H40" s="201">
        <v>0</v>
      </c>
      <c r="I40" s="201">
        <v>0</v>
      </c>
      <c r="J40" s="201">
        <v>453</v>
      </c>
      <c r="K40" s="201">
        <v>0</v>
      </c>
      <c r="L40" s="201">
        <v>1585000</v>
      </c>
    </row>
    <row r="41" spans="1:12" ht="15">
      <c r="A41" s="346">
        <v>33</v>
      </c>
      <c r="B41" s="347" t="s">
        <v>918</v>
      </c>
      <c r="C41" s="201">
        <v>0</v>
      </c>
      <c r="D41" s="201">
        <v>0</v>
      </c>
      <c r="E41" s="201">
        <v>0</v>
      </c>
      <c r="F41" s="201">
        <v>93</v>
      </c>
      <c r="G41" s="201">
        <v>7905</v>
      </c>
      <c r="H41" s="201"/>
      <c r="I41" s="201">
        <v>51384</v>
      </c>
      <c r="J41" s="201">
        <v>0</v>
      </c>
      <c r="K41" s="201">
        <v>0</v>
      </c>
      <c r="L41" s="201">
        <v>285000</v>
      </c>
    </row>
    <row r="42" spans="1:12" ht="30">
      <c r="A42" s="346">
        <v>34</v>
      </c>
      <c r="B42" s="347" t="s">
        <v>919</v>
      </c>
      <c r="C42" s="201">
        <v>0</v>
      </c>
      <c r="D42" s="201">
        <v>0</v>
      </c>
      <c r="E42" s="201">
        <v>0</v>
      </c>
      <c r="F42" s="201">
        <v>210</v>
      </c>
      <c r="G42" s="201">
        <v>13426</v>
      </c>
      <c r="H42" s="201" t="s">
        <v>938</v>
      </c>
      <c r="I42" s="201">
        <v>134260</v>
      </c>
      <c r="J42" s="201">
        <v>0</v>
      </c>
      <c r="K42" s="201">
        <v>0</v>
      </c>
      <c r="L42" s="201">
        <v>0</v>
      </c>
    </row>
    <row r="43" spans="1:12" ht="15">
      <c r="A43" s="3" t="s">
        <v>19</v>
      </c>
      <c r="B43" s="9"/>
      <c r="C43" s="201">
        <f>SUM(C9:C42)</f>
        <v>3445</v>
      </c>
      <c r="D43" s="201">
        <f aca="true" t="shared" si="0" ref="D43:L43">SUM(D9:D42)</f>
        <v>82786</v>
      </c>
      <c r="E43" s="441">
        <f t="shared" si="0"/>
        <v>189949.48882</v>
      </c>
      <c r="F43" s="201">
        <f t="shared" si="0"/>
        <v>14553</v>
      </c>
      <c r="G43" s="201">
        <f t="shared" si="0"/>
        <v>673580</v>
      </c>
      <c r="H43" s="201">
        <f t="shared" si="0"/>
        <v>0</v>
      </c>
      <c r="I43" s="201">
        <f t="shared" si="0"/>
        <v>3433852.47364</v>
      </c>
      <c r="J43" s="201">
        <f t="shared" si="0"/>
        <v>641</v>
      </c>
      <c r="K43" s="201">
        <f t="shared" si="0"/>
        <v>31</v>
      </c>
      <c r="L43" s="201">
        <f t="shared" si="0"/>
        <v>4225988.9</v>
      </c>
    </row>
    <row r="46" spans="1:11" ht="12.75" customHeight="1">
      <c r="A46" s="204"/>
      <c r="B46" s="204"/>
      <c r="C46" s="204"/>
      <c r="D46" s="204"/>
      <c r="E46" s="204"/>
      <c r="F46" s="204"/>
      <c r="K46" s="205" t="s">
        <v>13</v>
      </c>
    </row>
    <row r="47" spans="1:12" ht="12.75" customHeight="1">
      <c r="A47" s="204"/>
      <c r="B47" s="204"/>
      <c r="C47" s="204"/>
      <c r="D47" s="204"/>
      <c r="E47" s="204" t="s">
        <v>11</v>
      </c>
      <c r="F47" s="204"/>
      <c r="J47" s="738" t="s">
        <v>14</v>
      </c>
      <c r="K47" s="738"/>
      <c r="L47" s="738"/>
    </row>
    <row r="48" spans="1:12" ht="12.75" customHeight="1">
      <c r="A48" s="204"/>
      <c r="B48" s="204"/>
      <c r="C48" s="204"/>
      <c r="D48" s="204"/>
      <c r="E48" s="204"/>
      <c r="F48" s="204"/>
      <c r="J48" s="738" t="s">
        <v>88</v>
      </c>
      <c r="K48" s="738"/>
      <c r="L48" s="738"/>
    </row>
    <row r="49" spans="1:11" ht="12.75">
      <c r="A49" s="204" t="s">
        <v>12</v>
      </c>
      <c r="F49" s="204"/>
      <c r="K49" s="206" t="s">
        <v>85</v>
      </c>
    </row>
  </sheetData>
  <sheetProtection/>
  <mergeCells count="11">
    <mergeCell ref="A6:A7"/>
    <mergeCell ref="B6:B7"/>
    <mergeCell ref="A2:K2"/>
    <mergeCell ref="A4:K4"/>
    <mergeCell ref="J5:L5"/>
    <mergeCell ref="J48:L48"/>
    <mergeCell ref="A1:K1"/>
    <mergeCell ref="C6:E6"/>
    <mergeCell ref="F6:I6"/>
    <mergeCell ref="J6:L6"/>
    <mergeCell ref="J47:L4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3" r:id="rId1"/>
</worksheet>
</file>

<file path=xl/worksheets/sheet45.xml><?xml version="1.0" encoding="utf-8"?>
<worksheet xmlns="http://schemas.openxmlformats.org/spreadsheetml/2006/main" xmlns:r="http://schemas.openxmlformats.org/officeDocument/2006/relationships">
  <sheetPr>
    <pageSetUpPr fitToPage="1"/>
  </sheetPr>
  <dimension ref="A1:K50"/>
  <sheetViews>
    <sheetView view="pageBreakPreview" zoomScale="80" zoomScaleSheetLayoutView="80" zoomScalePageLayoutView="0" workbookViewId="0" topLeftCell="A17">
      <selection activeCell="C45" sqref="C45"/>
    </sheetView>
  </sheetViews>
  <sheetFormatPr defaultColWidth="9.140625" defaultRowHeight="12.75"/>
  <cols>
    <col min="1" max="1" width="7.7109375" style="0" customWidth="1"/>
    <col min="2" max="2" width="25.140625" style="0" customWidth="1"/>
    <col min="3" max="4" width="12.7109375" style="0" customWidth="1"/>
    <col min="5" max="5" width="12.8515625" style="0" customWidth="1"/>
    <col min="6" max="6" width="13.28125" style="0" customWidth="1"/>
    <col min="7" max="7" width="13.7109375" style="0" customWidth="1"/>
    <col min="8" max="8" width="12.421875" style="0" customWidth="1"/>
    <col min="9" max="9" width="15.57421875" style="0" customWidth="1"/>
    <col min="10" max="10" width="12.421875" style="0" customWidth="1"/>
    <col min="11" max="11" width="14.28125" style="0" customWidth="1"/>
  </cols>
  <sheetData>
    <row r="1" spans="1:11" ht="18">
      <c r="A1" s="740" t="s">
        <v>0</v>
      </c>
      <c r="B1" s="740"/>
      <c r="C1" s="740"/>
      <c r="D1" s="740"/>
      <c r="E1" s="740"/>
      <c r="F1" s="740"/>
      <c r="G1" s="740"/>
      <c r="H1" s="740"/>
      <c r="I1" s="298"/>
      <c r="J1" s="298"/>
      <c r="K1" s="237" t="s">
        <v>525</v>
      </c>
    </row>
    <row r="2" spans="1:10" ht="21">
      <c r="A2" s="741" t="s">
        <v>704</v>
      </c>
      <c r="B2" s="741"/>
      <c r="C2" s="741"/>
      <c r="D2" s="741"/>
      <c r="E2" s="741"/>
      <c r="F2" s="741"/>
      <c r="G2" s="741"/>
      <c r="H2" s="741"/>
      <c r="I2" s="196"/>
      <c r="J2" s="196"/>
    </row>
    <row r="3" spans="1:10" ht="15">
      <c r="A3" s="197"/>
      <c r="B3" s="197"/>
      <c r="C3" s="197"/>
      <c r="D3" s="197"/>
      <c r="E3" s="197"/>
      <c r="F3" s="197"/>
      <c r="G3" s="197"/>
      <c r="H3" s="197"/>
      <c r="I3" s="197"/>
      <c r="J3" s="197"/>
    </row>
    <row r="4" spans="1:10" ht="18">
      <c r="A4" s="740" t="s">
        <v>524</v>
      </c>
      <c r="B4" s="740"/>
      <c r="C4" s="740"/>
      <c r="D4" s="740"/>
      <c r="E4" s="740"/>
      <c r="F4" s="740"/>
      <c r="G4" s="740"/>
      <c r="H4" s="740"/>
      <c r="I4" s="298"/>
      <c r="J4" s="298"/>
    </row>
    <row r="5" spans="1:11" ht="15">
      <c r="A5" s="36" t="s">
        <v>1137</v>
      </c>
      <c r="B5" s="198"/>
      <c r="C5" s="198"/>
      <c r="D5" s="198"/>
      <c r="E5" s="198"/>
      <c r="F5" s="198"/>
      <c r="G5" s="828" t="s">
        <v>781</v>
      </c>
      <c r="H5" s="828"/>
      <c r="I5" s="828"/>
      <c r="J5" s="828"/>
      <c r="K5" s="828"/>
    </row>
    <row r="6" spans="1:11" ht="21.75" customHeight="1">
      <c r="A6" s="875" t="s">
        <v>2</v>
      </c>
      <c r="B6" s="875" t="s">
        <v>39</v>
      </c>
      <c r="C6" s="645" t="s">
        <v>483</v>
      </c>
      <c r="D6" s="646"/>
      <c r="E6" s="647"/>
      <c r="F6" s="645" t="s">
        <v>486</v>
      </c>
      <c r="G6" s="646"/>
      <c r="H6" s="647"/>
      <c r="I6" s="743" t="s">
        <v>652</v>
      </c>
      <c r="J6" s="743" t="s">
        <v>651</v>
      </c>
      <c r="K6" s="743" t="s">
        <v>79</v>
      </c>
    </row>
    <row r="7" spans="1:11" ht="29.25" customHeight="1">
      <c r="A7" s="876"/>
      <c r="B7" s="876"/>
      <c r="C7" s="5" t="s">
        <v>482</v>
      </c>
      <c r="D7" s="5" t="s">
        <v>484</v>
      </c>
      <c r="E7" s="5" t="s">
        <v>485</v>
      </c>
      <c r="F7" s="5" t="s">
        <v>482</v>
      </c>
      <c r="G7" s="5" t="s">
        <v>484</v>
      </c>
      <c r="H7" s="5" t="s">
        <v>485</v>
      </c>
      <c r="I7" s="744"/>
      <c r="J7" s="744"/>
      <c r="K7" s="744"/>
    </row>
    <row r="8" spans="1:11" ht="15">
      <c r="A8" s="291">
        <v>1</v>
      </c>
      <c r="B8" s="291">
        <v>2</v>
      </c>
      <c r="C8" s="291">
        <v>3</v>
      </c>
      <c r="D8" s="291">
        <v>4</v>
      </c>
      <c r="E8" s="291">
        <v>5</v>
      </c>
      <c r="F8" s="291">
        <v>6</v>
      </c>
      <c r="G8" s="291">
        <v>7</v>
      </c>
      <c r="H8" s="291">
        <v>8</v>
      </c>
      <c r="I8" s="291">
        <v>9</v>
      </c>
      <c r="J8" s="291">
        <v>10</v>
      </c>
      <c r="K8" s="291">
        <v>11</v>
      </c>
    </row>
    <row r="9" spans="1:11" ht="15">
      <c r="A9" s="346">
        <v>1</v>
      </c>
      <c r="B9" s="347" t="s">
        <v>886</v>
      </c>
      <c r="C9" s="880" t="s">
        <v>982</v>
      </c>
      <c r="D9" s="881"/>
      <c r="E9" s="881"/>
      <c r="F9" s="881"/>
      <c r="G9" s="881"/>
      <c r="H9" s="881"/>
      <c r="I9" s="881"/>
      <c r="J9" s="881"/>
      <c r="K9" s="882"/>
    </row>
    <row r="10" spans="1:11" ht="15">
      <c r="A10" s="346">
        <v>2</v>
      </c>
      <c r="B10" s="347" t="s">
        <v>887</v>
      </c>
      <c r="C10" s="883"/>
      <c r="D10" s="884"/>
      <c r="E10" s="884"/>
      <c r="F10" s="884"/>
      <c r="G10" s="884"/>
      <c r="H10" s="884"/>
      <c r="I10" s="884"/>
      <c r="J10" s="884"/>
      <c r="K10" s="885"/>
    </row>
    <row r="11" spans="1:11" ht="15">
      <c r="A11" s="346">
        <v>3</v>
      </c>
      <c r="B11" s="347" t="s">
        <v>888</v>
      </c>
      <c r="C11" s="883"/>
      <c r="D11" s="884"/>
      <c r="E11" s="884"/>
      <c r="F11" s="884"/>
      <c r="G11" s="884"/>
      <c r="H11" s="884"/>
      <c r="I11" s="884"/>
      <c r="J11" s="884"/>
      <c r="K11" s="885"/>
    </row>
    <row r="12" spans="1:11" ht="15">
      <c r="A12" s="346">
        <v>4</v>
      </c>
      <c r="B12" s="347" t="s">
        <v>889</v>
      </c>
      <c r="C12" s="883"/>
      <c r="D12" s="884"/>
      <c r="E12" s="884"/>
      <c r="F12" s="884"/>
      <c r="G12" s="884"/>
      <c r="H12" s="884"/>
      <c r="I12" s="884"/>
      <c r="J12" s="884"/>
      <c r="K12" s="885"/>
    </row>
    <row r="13" spans="1:11" ht="15">
      <c r="A13" s="346">
        <v>5</v>
      </c>
      <c r="B13" s="347" t="s">
        <v>890</v>
      </c>
      <c r="C13" s="883"/>
      <c r="D13" s="884"/>
      <c r="E13" s="884"/>
      <c r="F13" s="884"/>
      <c r="G13" s="884"/>
      <c r="H13" s="884"/>
      <c r="I13" s="884"/>
      <c r="J13" s="884"/>
      <c r="K13" s="885"/>
    </row>
    <row r="14" spans="1:11" ht="15">
      <c r="A14" s="346">
        <v>6</v>
      </c>
      <c r="B14" s="347" t="s">
        <v>891</v>
      </c>
      <c r="C14" s="883"/>
      <c r="D14" s="884"/>
      <c r="E14" s="884"/>
      <c r="F14" s="884"/>
      <c r="G14" s="884"/>
      <c r="H14" s="884"/>
      <c r="I14" s="884"/>
      <c r="J14" s="884"/>
      <c r="K14" s="885"/>
    </row>
    <row r="15" spans="1:11" ht="15">
      <c r="A15" s="346">
        <v>7</v>
      </c>
      <c r="B15" s="347" t="s">
        <v>892</v>
      </c>
      <c r="C15" s="883"/>
      <c r="D15" s="884"/>
      <c r="E15" s="884"/>
      <c r="F15" s="884"/>
      <c r="G15" s="884"/>
      <c r="H15" s="884"/>
      <c r="I15" s="884"/>
      <c r="J15" s="884"/>
      <c r="K15" s="885"/>
    </row>
    <row r="16" spans="1:11" ht="15">
      <c r="A16" s="346">
        <v>8</v>
      </c>
      <c r="B16" s="347" t="s">
        <v>893</v>
      </c>
      <c r="C16" s="883"/>
      <c r="D16" s="884"/>
      <c r="E16" s="884"/>
      <c r="F16" s="884"/>
      <c r="G16" s="884"/>
      <c r="H16" s="884"/>
      <c r="I16" s="884"/>
      <c r="J16" s="884"/>
      <c r="K16" s="885"/>
    </row>
    <row r="17" spans="1:11" ht="15">
      <c r="A17" s="346">
        <v>9</v>
      </c>
      <c r="B17" s="347" t="s">
        <v>894</v>
      </c>
      <c r="C17" s="883"/>
      <c r="D17" s="884"/>
      <c r="E17" s="884"/>
      <c r="F17" s="884"/>
      <c r="G17" s="884"/>
      <c r="H17" s="884"/>
      <c r="I17" s="884"/>
      <c r="J17" s="884"/>
      <c r="K17" s="885"/>
    </row>
    <row r="18" spans="1:11" ht="15">
      <c r="A18" s="346">
        <v>10</v>
      </c>
      <c r="B18" s="347" t="s">
        <v>895</v>
      </c>
      <c r="C18" s="883"/>
      <c r="D18" s="884"/>
      <c r="E18" s="884"/>
      <c r="F18" s="884"/>
      <c r="G18" s="884"/>
      <c r="H18" s="884"/>
      <c r="I18" s="884"/>
      <c r="J18" s="884"/>
      <c r="K18" s="885"/>
    </row>
    <row r="19" spans="1:11" ht="15">
      <c r="A19" s="346">
        <v>11</v>
      </c>
      <c r="B19" s="347" t="s">
        <v>896</v>
      </c>
      <c r="C19" s="883"/>
      <c r="D19" s="884"/>
      <c r="E19" s="884"/>
      <c r="F19" s="884"/>
      <c r="G19" s="884"/>
      <c r="H19" s="884"/>
      <c r="I19" s="884"/>
      <c r="J19" s="884"/>
      <c r="K19" s="885"/>
    </row>
    <row r="20" spans="1:11" ht="15">
      <c r="A20" s="346">
        <v>12</v>
      </c>
      <c r="B20" s="347" t="s">
        <v>897</v>
      </c>
      <c r="C20" s="883"/>
      <c r="D20" s="884"/>
      <c r="E20" s="884"/>
      <c r="F20" s="884"/>
      <c r="G20" s="884"/>
      <c r="H20" s="884"/>
      <c r="I20" s="884"/>
      <c r="J20" s="884"/>
      <c r="K20" s="885"/>
    </row>
    <row r="21" spans="1:11" ht="15">
      <c r="A21" s="346">
        <v>13</v>
      </c>
      <c r="B21" s="347" t="s">
        <v>898</v>
      </c>
      <c r="C21" s="883"/>
      <c r="D21" s="884"/>
      <c r="E21" s="884"/>
      <c r="F21" s="884"/>
      <c r="G21" s="884"/>
      <c r="H21" s="884"/>
      <c r="I21" s="884"/>
      <c r="J21" s="884"/>
      <c r="K21" s="885"/>
    </row>
    <row r="22" spans="1:11" ht="15">
      <c r="A22" s="346">
        <v>14</v>
      </c>
      <c r="B22" s="347" t="s">
        <v>899</v>
      </c>
      <c r="C22" s="883"/>
      <c r="D22" s="884"/>
      <c r="E22" s="884"/>
      <c r="F22" s="884"/>
      <c r="G22" s="884"/>
      <c r="H22" s="884"/>
      <c r="I22" s="884"/>
      <c r="J22" s="884"/>
      <c r="K22" s="885"/>
    </row>
    <row r="23" spans="1:11" ht="15">
      <c r="A23" s="346">
        <v>15</v>
      </c>
      <c r="B23" s="347" t="s">
        <v>900</v>
      </c>
      <c r="C23" s="883"/>
      <c r="D23" s="884"/>
      <c r="E23" s="884"/>
      <c r="F23" s="884"/>
      <c r="G23" s="884"/>
      <c r="H23" s="884"/>
      <c r="I23" s="884"/>
      <c r="J23" s="884"/>
      <c r="K23" s="885"/>
    </row>
    <row r="24" spans="1:11" ht="15">
      <c r="A24" s="346">
        <v>16</v>
      </c>
      <c r="B24" s="347" t="s">
        <v>901</v>
      </c>
      <c r="C24" s="883"/>
      <c r="D24" s="884"/>
      <c r="E24" s="884"/>
      <c r="F24" s="884"/>
      <c r="G24" s="884"/>
      <c r="H24" s="884"/>
      <c r="I24" s="884"/>
      <c r="J24" s="884"/>
      <c r="K24" s="885"/>
    </row>
    <row r="25" spans="1:11" ht="15">
      <c r="A25" s="346">
        <v>17</v>
      </c>
      <c r="B25" s="347" t="s">
        <v>902</v>
      </c>
      <c r="C25" s="883"/>
      <c r="D25" s="884"/>
      <c r="E25" s="884"/>
      <c r="F25" s="884"/>
      <c r="G25" s="884"/>
      <c r="H25" s="884"/>
      <c r="I25" s="884"/>
      <c r="J25" s="884"/>
      <c r="K25" s="885"/>
    </row>
    <row r="26" spans="1:11" ht="15">
      <c r="A26" s="348">
        <v>18</v>
      </c>
      <c r="B26" s="349" t="s">
        <v>903</v>
      </c>
      <c r="C26" s="883"/>
      <c r="D26" s="884"/>
      <c r="E26" s="884"/>
      <c r="F26" s="884"/>
      <c r="G26" s="884"/>
      <c r="H26" s="884"/>
      <c r="I26" s="884"/>
      <c r="J26" s="884"/>
      <c r="K26" s="885"/>
    </row>
    <row r="27" spans="1:11" ht="15">
      <c r="A27" s="346">
        <v>19</v>
      </c>
      <c r="B27" s="347" t="s">
        <v>904</v>
      </c>
      <c r="C27" s="883"/>
      <c r="D27" s="884"/>
      <c r="E27" s="884"/>
      <c r="F27" s="884"/>
      <c r="G27" s="884"/>
      <c r="H27" s="884"/>
      <c r="I27" s="884"/>
      <c r="J27" s="884"/>
      <c r="K27" s="885"/>
    </row>
    <row r="28" spans="1:11" ht="15">
      <c r="A28" s="348">
        <v>20</v>
      </c>
      <c r="B28" s="349" t="s">
        <v>905</v>
      </c>
      <c r="C28" s="883"/>
      <c r="D28" s="884"/>
      <c r="E28" s="884"/>
      <c r="F28" s="884"/>
      <c r="G28" s="884"/>
      <c r="H28" s="884"/>
      <c r="I28" s="884"/>
      <c r="J28" s="884"/>
      <c r="K28" s="885"/>
    </row>
    <row r="29" spans="1:11" ht="15">
      <c r="A29" s="346">
        <v>21</v>
      </c>
      <c r="B29" s="347" t="s">
        <v>906</v>
      </c>
      <c r="C29" s="883"/>
      <c r="D29" s="884"/>
      <c r="E29" s="884"/>
      <c r="F29" s="884"/>
      <c r="G29" s="884"/>
      <c r="H29" s="884"/>
      <c r="I29" s="884"/>
      <c r="J29" s="884"/>
      <c r="K29" s="885"/>
    </row>
    <row r="30" spans="1:11" ht="15">
      <c r="A30" s="346">
        <v>22</v>
      </c>
      <c r="B30" s="347" t="s">
        <v>907</v>
      </c>
      <c r="C30" s="883"/>
      <c r="D30" s="884"/>
      <c r="E30" s="884"/>
      <c r="F30" s="884"/>
      <c r="G30" s="884"/>
      <c r="H30" s="884"/>
      <c r="I30" s="884"/>
      <c r="J30" s="884"/>
      <c r="K30" s="885"/>
    </row>
    <row r="31" spans="1:11" ht="15">
      <c r="A31" s="346">
        <v>23</v>
      </c>
      <c r="B31" s="347" t="s">
        <v>908</v>
      </c>
      <c r="C31" s="883"/>
      <c r="D31" s="884"/>
      <c r="E31" s="884"/>
      <c r="F31" s="884"/>
      <c r="G31" s="884"/>
      <c r="H31" s="884"/>
      <c r="I31" s="884"/>
      <c r="J31" s="884"/>
      <c r="K31" s="885"/>
    </row>
    <row r="32" spans="1:11" ht="15">
      <c r="A32" s="346">
        <v>24</v>
      </c>
      <c r="B32" s="347" t="s">
        <v>909</v>
      </c>
      <c r="C32" s="883"/>
      <c r="D32" s="884"/>
      <c r="E32" s="884"/>
      <c r="F32" s="884"/>
      <c r="G32" s="884"/>
      <c r="H32" s="884"/>
      <c r="I32" s="884"/>
      <c r="J32" s="884"/>
      <c r="K32" s="885"/>
    </row>
    <row r="33" spans="1:11" ht="15">
      <c r="A33" s="346">
        <v>25</v>
      </c>
      <c r="B33" s="347" t="s">
        <v>910</v>
      </c>
      <c r="C33" s="883"/>
      <c r="D33" s="884"/>
      <c r="E33" s="884"/>
      <c r="F33" s="884"/>
      <c r="G33" s="884"/>
      <c r="H33" s="884"/>
      <c r="I33" s="884"/>
      <c r="J33" s="884"/>
      <c r="K33" s="885"/>
    </row>
    <row r="34" spans="1:11" ht="15">
      <c r="A34" s="346">
        <v>26</v>
      </c>
      <c r="B34" s="347" t="s">
        <v>911</v>
      </c>
      <c r="C34" s="883"/>
      <c r="D34" s="884"/>
      <c r="E34" s="884"/>
      <c r="F34" s="884"/>
      <c r="G34" s="884"/>
      <c r="H34" s="884"/>
      <c r="I34" s="884"/>
      <c r="J34" s="884"/>
      <c r="K34" s="885"/>
    </row>
    <row r="35" spans="1:11" ht="15">
      <c r="A35" s="346">
        <v>27</v>
      </c>
      <c r="B35" s="347" t="s">
        <v>912</v>
      </c>
      <c r="C35" s="883"/>
      <c r="D35" s="884"/>
      <c r="E35" s="884"/>
      <c r="F35" s="884"/>
      <c r="G35" s="884"/>
      <c r="H35" s="884"/>
      <c r="I35" s="884"/>
      <c r="J35" s="884"/>
      <c r="K35" s="885"/>
    </row>
    <row r="36" spans="1:11" ht="15">
      <c r="A36" s="346">
        <v>28</v>
      </c>
      <c r="B36" s="347" t="s">
        <v>913</v>
      </c>
      <c r="C36" s="883"/>
      <c r="D36" s="884"/>
      <c r="E36" s="884"/>
      <c r="F36" s="884"/>
      <c r="G36" s="884"/>
      <c r="H36" s="884"/>
      <c r="I36" s="884"/>
      <c r="J36" s="884"/>
      <c r="K36" s="885"/>
    </row>
    <row r="37" spans="1:11" ht="15">
      <c r="A37" s="346">
        <v>29</v>
      </c>
      <c r="B37" s="347" t="s">
        <v>914</v>
      </c>
      <c r="C37" s="883"/>
      <c r="D37" s="884"/>
      <c r="E37" s="884"/>
      <c r="F37" s="884"/>
      <c r="G37" s="884"/>
      <c r="H37" s="884"/>
      <c r="I37" s="884"/>
      <c r="J37" s="884"/>
      <c r="K37" s="885"/>
    </row>
    <row r="38" spans="1:11" ht="15">
      <c r="A38" s="346">
        <v>30</v>
      </c>
      <c r="B38" s="347" t="s">
        <v>915</v>
      </c>
      <c r="C38" s="883"/>
      <c r="D38" s="884"/>
      <c r="E38" s="884"/>
      <c r="F38" s="884"/>
      <c r="G38" s="884"/>
      <c r="H38" s="884"/>
      <c r="I38" s="884"/>
      <c r="J38" s="884"/>
      <c r="K38" s="885"/>
    </row>
    <row r="39" spans="1:11" ht="15">
      <c r="A39" s="346">
        <v>31</v>
      </c>
      <c r="B39" s="347" t="s">
        <v>916</v>
      </c>
      <c r="C39" s="883"/>
      <c r="D39" s="884"/>
      <c r="E39" s="884"/>
      <c r="F39" s="884"/>
      <c r="G39" s="884"/>
      <c r="H39" s="884"/>
      <c r="I39" s="884"/>
      <c r="J39" s="884"/>
      <c r="K39" s="885"/>
    </row>
    <row r="40" spans="1:11" ht="15">
      <c r="A40" s="346">
        <v>32</v>
      </c>
      <c r="B40" s="347" t="s">
        <v>917</v>
      </c>
      <c r="C40" s="883"/>
      <c r="D40" s="884"/>
      <c r="E40" s="884"/>
      <c r="F40" s="884"/>
      <c r="G40" s="884"/>
      <c r="H40" s="884"/>
      <c r="I40" s="884"/>
      <c r="J40" s="884"/>
      <c r="K40" s="885"/>
    </row>
    <row r="41" spans="1:11" ht="15">
      <c r="A41" s="346">
        <v>33</v>
      </c>
      <c r="B41" s="347" t="s">
        <v>918</v>
      </c>
      <c r="C41" s="883"/>
      <c r="D41" s="884"/>
      <c r="E41" s="884"/>
      <c r="F41" s="884"/>
      <c r="G41" s="884"/>
      <c r="H41" s="884"/>
      <c r="I41" s="884"/>
      <c r="J41" s="884"/>
      <c r="K41" s="885"/>
    </row>
    <row r="42" spans="1:11" ht="15">
      <c r="A42" s="346">
        <v>34</v>
      </c>
      <c r="B42" s="347" t="s">
        <v>919</v>
      </c>
      <c r="C42" s="883"/>
      <c r="D42" s="884"/>
      <c r="E42" s="884"/>
      <c r="F42" s="884"/>
      <c r="G42" s="884"/>
      <c r="H42" s="884"/>
      <c r="I42" s="884"/>
      <c r="J42" s="884"/>
      <c r="K42" s="885"/>
    </row>
    <row r="43" spans="1:11" ht="15" customHeight="1">
      <c r="A43" s="3" t="s">
        <v>19</v>
      </c>
      <c r="B43" s="9"/>
      <c r="C43" s="886"/>
      <c r="D43" s="887"/>
      <c r="E43" s="887"/>
      <c r="F43" s="887"/>
      <c r="G43" s="887"/>
      <c r="H43" s="887"/>
      <c r="I43" s="887"/>
      <c r="J43" s="887"/>
      <c r="K43" s="888"/>
    </row>
    <row r="46" spans="1:6" ht="12.75" customHeight="1">
      <c r="A46" s="204"/>
      <c r="B46" s="204"/>
      <c r="C46" s="204"/>
      <c r="D46" s="204"/>
      <c r="E46" s="204"/>
      <c r="F46" s="204"/>
    </row>
    <row r="47" spans="1:11" ht="12.75" customHeight="1">
      <c r="A47" s="204" t="s">
        <v>12</v>
      </c>
      <c r="B47" s="204"/>
      <c r="C47" s="204"/>
      <c r="D47" s="204"/>
      <c r="E47" s="204"/>
      <c r="F47" s="204"/>
      <c r="G47" s="219"/>
      <c r="I47" s="205" t="s">
        <v>13</v>
      </c>
      <c r="K47" s="219"/>
    </row>
    <row r="48" spans="1:11" ht="12.75" customHeight="1">
      <c r="A48" s="204"/>
      <c r="B48" s="204"/>
      <c r="C48" s="204"/>
      <c r="D48" s="204"/>
      <c r="E48" s="204"/>
      <c r="F48" s="204"/>
      <c r="G48" s="219"/>
      <c r="H48" s="738" t="s">
        <v>14</v>
      </c>
      <c r="I48" s="738"/>
      <c r="J48" s="738"/>
      <c r="K48" s="219"/>
    </row>
    <row r="49" spans="6:10" ht="12.75" customHeight="1">
      <c r="F49" s="204"/>
      <c r="H49" s="738" t="s">
        <v>88</v>
      </c>
      <c r="I49" s="738"/>
      <c r="J49" s="738"/>
    </row>
    <row r="50" ht="12.75">
      <c r="I50" s="206" t="s">
        <v>85</v>
      </c>
    </row>
  </sheetData>
  <sheetProtection/>
  <mergeCells count="14">
    <mergeCell ref="H49:J49"/>
    <mergeCell ref="A1:H1"/>
    <mergeCell ref="A2:H2"/>
    <mergeCell ref="A4:H4"/>
    <mergeCell ref="K6:K7"/>
    <mergeCell ref="I6:I7"/>
    <mergeCell ref="J6:J7"/>
    <mergeCell ref="A6:A7"/>
    <mergeCell ref="B6:B7"/>
    <mergeCell ref="C6:E6"/>
    <mergeCell ref="F6:H6"/>
    <mergeCell ref="G5:K5"/>
    <mergeCell ref="C9:K43"/>
    <mergeCell ref="H48:J4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9" r:id="rId1"/>
</worksheet>
</file>

<file path=xl/worksheets/sheet46.xml><?xml version="1.0" encoding="utf-8"?>
<worksheet xmlns="http://schemas.openxmlformats.org/spreadsheetml/2006/main" xmlns:r="http://schemas.openxmlformats.org/officeDocument/2006/relationships">
  <sheetPr>
    <pageSetUpPr fitToPage="1"/>
  </sheetPr>
  <dimension ref="A1:L54"/>
  <sheetViews>
    <sheetView view="pageBreakPreview" zoomScaleNormal="85" zoomScaleSheetLayoutView="100" zoomScalePageLayoutView="0" workbookViewId="0" topLeftCell="A31">
      <selection activeCell="D54" sqref="D54"/>
    </sheetView>
  </sheetViews>
  <sheetFormatPr defaultColWidth="9.140625" defaultRowHeight="12.75"/>
  <cols>
    <col min="1" max="1" width="7.421875" style="0" customWidth="1"/>
    <col min="2" max="2" width="25.421875" style="0" customWidth="1"/>
    <col min="3" max="4" width="12.7109375" style="0" customWidth="1"/>
    <col min="5" max="5" width="14.421875" style="0" customWidth="1"/>
    <col min="6" max="6" width="17.00390625" style="0" customWidth="1"/>
    <col min="7" max="7" width="14.140625" style="0" customWidth="1"/>
    <col min="8" max="8" width="17.00390625" style="0" customWidth="1"/>
    <col min="9" max="9" width="13.00390625" style="0" customWidth="1"/>
    <col min="10" max="10" width="17.00390625" style="0" customWidth="1"/>
    <col min="11" max="11" width="15.57421875" style="0" customWidth="1"/>
    <col min="12" max="12" width="17.7109375" style="0" customWidth="1"/>
  </cols>
  <sheetData>
    <row r="1" spans="1:12" ht="15">
      <c r="A1" s="90"/>
      <c r="B1" s="90"/>
      <c r="C1" s="90"/>
      <c r="D1" s="90"/>
      <c r="E1" s="90"/>
      <c r="F1" s="90"/>
      <c r="G1" s="90"/>
      <c r="H1" s="90"/>
      <c r="K1" s="748" t="s">
        <v>89</v>
      </c>
      <c r="L1" s="748"/>
    </row>
    <row r="2" spans="1:12" ht="15.75">
      <c r="A2" s="890" t="s">
        <v>0</v>
      </c>
      <c r="B2" s="890"/>
      <c r="C2" s="890"/>
      <c r="D2" s="890"/>
      <c r="E2" s="890"/>
      <c r="F2" s="890"/>
      <c r="G2" s="890"/>
      <c r="H2" s="890"/>
      <c r="I2" s="890"/>
      <c r="J2" s="890"/>
      <c r="K2" s="890"/>
      <c r="L2" s="890"/>
    </row>
    <row r="3" spans="1:12" ht="20.25">
      <c r="A3" s="736" t="s">
        <v>704</v>
      </c>
      <c r="B3" s="736"/>
      <c r="C3" s="736"/>
      <c r="D3" s="736"/>
      <c r="E3" s="736"/>
      <c r="F3" s="736"/>
      <c r="G3" s="736"/>
      <c r="H3" s="736"/>
      <c r="I3" s="736"/>
      <c r="J3" s="736"/>
      <c r="K3" s="736"/>
      <c r="L3" s="736"/>
    </row>
    <row r="4" spans="1:12" ht="12.75">
      <c r="A4" s="90"/>
      <c r="B4" s="90"/>
      <c r="C4" s="90"/>
      <c r="D4" s="90"/>
      <c r="E4" s="90"/>
      <c r="F4" s="90"/>
      <c r="G4" s="90"/>
      <c r="H4" s="90"/>
      <c r="I4" s="90"/>
      <c r="J4" s="90"/>
      <c r="K4" s="90"/>
      <c r="L4" s="90"/>
    </row>
    <row r="5" spans="1:12" ht="15.75">
      <c r="A5" s="737" t="s">
        <v>771</v>
      </c>
      <c r="B5" s="737"/>
      <c r="C5" s="737"/>
      <c r="D5" s="737"/>
      <c r="E5" s="737"/>
      <c r="F5" s="737"/>
      <c r="G5" s="737"/>
      <c r="H5" s="737"/>
      <c r="I5" s="737"/>
      <c r="J5" s="737"/>
      <c r="K5" s="737"/>
      <c r="L5" s="737"/>
    </row>
    <row r="6" spans="1:12" ht="12.75">
      <c r="A6" s="90"/>
      <c r="B6" s="90"/>
      <c r="C6" s="90"/>
      <c r="D6" s="90"/>
      <c r="E6" s="90"/>
      <c r="F6" s="90"/>
      <c r="G6" s="90"/>
      <c r="H6" s="90"/>
      <c r="I6" s="90"/>
      <c r="J6" s="90"/>
      <c r="K6" s="90"/>
      <c r="L6" s="90"/>
    </row>
    <row r="7" spans="1:12" ht="12.75">
      <c r="A7" s="667" t="s">
        <v>1137</v>
      </c>
      <c r="B7" s="667"/>
      <c r="C7" s="90"/>
      <c r="D7" s="90"/>
      <c r="E7" s="90"/>
      <c r="F7" s="90"/>
      <c r="G7" s="90"/>
      <c r="H7" s="293"/>
      <c r="I7" s="90"/>
      <c r="J7" s="90"/>
      <c r="K7" s="90"/>
      <c r="L7" s="90"/>
    </row>
    <row r="8" spans="1:12" ht="18">
      <c r="A8" s="93"/>
      <c r="B8" s="93"/>
      <c r="C8" s="90"/>
      <c r="D8" s="90"/>
      <c r="E8" s="90"/>
      <c r="F8" s="90"/>
      <c r="G8" s="90"/>
      <c r="H8" s="90"/>
      <c r="I8" s="112"/>
      <c r="J8" s="133"/>
      <c r="K8" s="754" t="s">
        <v>779</v>
      </c>
      <c r="L8" s="754"/>
    </row>
    <row r="9" spans="1:12" ht="27.75" customHeight="1">
      <c r="A9" s="891" t="s">
        <v>220</v>
      </c>
      <c r="B9" s="891" t="s">
        <v>219</v>
      </c>
      <c r="C9" s="662" t="s">
        <v>491</v>
      </c>
      <c r="D9" s="662" t="s">
        <v>492</v>
      </c>
      <c r="E9" s="860" t="s">
        <v>493</v>
      </c>
      <c r="F9" s="860"/>
      <c r="G9" s="860" t="s">
        <v>448</v>
      </c>
      <c r="H9" s="860"/>
      <c r="I9" s="860" t="s">
        <v>230</v>
      </c>
      <c r="J9" s="860"/>
      <c r="K9" s="889" t="s">
        <v>231</v>
      </c>
      <c r="L9" s="889"/>
    </row>
    <row r="10" spans="1:12" ht="43.5" customHeight="1">
      <c r="A10" s="892"/>
      <c r="B10" s="892"/>
      <c r="C10" s="662"/>
      <c r="D10" s="662"/>
      <c r="E10" s="5" t="s">
        <v>218</v>
      </c>
      <c r="F10" s="5" t="s">
        <v>200</v>
      </c>
      <c r="G10" s="5" t="s">
        <v>218</v>
      </c>
      <c r="H10" s="5" t="s">
        <v>200</v>
      </c>
      <c r="I10" s="5" t="s">
        <v>218</v>
      </c>
      <c r="J10" s="5" t="s">
        <v>200</v>
      </c>
      <c r="K10" s="5" t="s">
        <v>873</v>
      </c>
      <c r="L10" s="5" t="s">
        <v>872</v>
      </c>
    </row>
    <row r="11" spans="1:12" s="15" customFormat="1" ht="12.75">
      <c r="A11" s="94">
        <v>1</v>
      </c>
      <c r="B11" s="94">
        <v>2</v>
      </c>
      <c r="C11" s="94">
        <v>3</v>
      </c>
      <c r="D11" s="94">
        <v>4</v>
      </c>
      <c r="E11" s="94">
        <v>5</v>
      </c>
      <c r="F11" s="94">
        <v>6</v>
      </c>
      <c r="G11" s="94">
        <v>7</v>
      </c>
      <c r="H11" s="94">
        <v>8</v>
      </c>
      <c r="I11" s="94">
        <v>9</v>
      </c>
      <c r="J11" s="94">
        <v>10</v>
      </c>
      <c r="K11" s="94">
        <v>11</v>
      </c>
      <c r="L11" s="94">
        <v>12</v>
      </c>
    </row>
    <row r="12" spans="1:12" s="15" customFormat="1" ht="15">
      <c r="A12" s="346">
        <v>1</v>
      </c>
      <c r="B12" s="347" t="s">
        <v>886</v>
      </c>
      <c r="C12" s="517">
        <f>'AT-3'!G9</f>
        <v>842</v>
      </c>
      <c r="D12" s="517">
        <f>'enrolment vs availed_PY'!G11+'enrolment vs availed_UPY'!G11</f>
        <v>105592</v>
      </c>
      <c r="E12" s="517">
        <v>842</v>
      </c>
      <c r="F12" s="517">
        <f>ROUND(D12*78%,0)</f>
        <v>82362</v>
      </c>
      <c r="G12" s="517">
        <v>842</v>
      </c>
      <c r="H12" s="517">
        <f>ROUND(D12*83%,0)</f>
        <v>87641</v>
      </c>
      <c r="I12" s="517">
        <v>842</v>
      </c>
      <c r="J12" s="517">
        <f>ROUND(D12*92%,0)</f>
        <v>97145</v>
      </c>
      <c r="K12" s="517">
        <v>0</v>
      </c>
      <c r="L12" s="517">
        <v>0</v>
      </c>
    </row>
    <row r="13" spans="1:12" s="15" customFormat="1" ht="15">
      <c r="A13" s="346">
        <v>2</v>
      </c>
      <c r="B13" s="347" t="s">
        <v>887</v>
      </c>
      <c r="C13" s="517">
        <f>'AT-3'!G10</f>
        <v>1291</v>
      </c>
      <c r="D13" s="517">
        <f>'enrolment vs availed_PY'!G12+'enrolment vs availed_UPY'!G12</f>
        <v>153749</v>
      </c>
      <c r="E13" s="517">
        <v>1291</v>
      </c>
      <c r="F13" s="517">
        <f aca="true" t="shared" si="0" ref="F13:F46">ROUND(D13*78%,0)</f>
        <v>119924</v>
      </c>
      <c r="G13" s="517">
        <v>1291</v>
      </c>
      <c r="H13" s="517">
        <f aca="true" t="shared" si="1" ref="H13:H46">ROUND(D13*83%,0)</f>
        <v>127612</v>
      </c>
      <c r="I13" s="517">
        <v>1291</v>
      </c>
      <c r="J13" s="517">
        <f aca="true" t="shared" si="2" ref="J13:J46">ROUND(D13*92%,0)</f>
        <v>141449</v>
      </c>
      <c r="K13" s="517">
        <v>0</v>
      </c>
      <c r="L13" s="517">
        <v>0</v>
      </c>
    </row>
    <row r="14" spans="1:12" s="15" customFormat="1" ht="15">
      <c r="A14" s="346">
        <v>3</v>
      </c>
      <c r="B14" s="347" t="s">
        <v>888</v>
      </c>
      <c r="C14" s="517">
        <f>'AT-3'!G11</f>
        <v>2032</v>
      </c>
      <c r="D14" s="517">
        <f>'enrolment vs availed_PY'!G13+'enrolment vs availed_UPY'!G13</f>
        <v>137706</v>
      </c>
      <c r="E14" s="517">
        <v>2032</v>
      </c>
      <c r="F14" s="517">
        <f t="shared" si="0"/>
        <v>107411</v>
      </c>
      <c r="G14" s="517">
        <v>2032</v>
      </c>
      <c r="H14" s="517">
        <f t="shared" si="1"/>
        <v>114296</v>
      </c>
      <c r="I14" s="517">
        <v>2032</v>
      </c>
      <c r="J14" s="517">
        <f t="shared" si="2"/>
        <v>126690</v>
      </c>
      <c r="K14" s="517">
        <v>168</v>
      </c>
      <c r="L14" s="517">
        <v>168</v>
      </c>
    </row>
    <row r="15" spans="1:12" s="15" customFormat="1" ht="15">
      <c r="A15" s="346">
        <v>4</v>
      </c>
      <c r="B15" s="347" t="s">
        <v>889</v>
      </c>
      <c r="C15" s="517">
        <f>'AT-3'!G12</f>
        <v>1852</v>
      </c>
      <c r="D15" s="517">
        <f>'enrolment vs availed_PY'!G14+'enrolment vs availed_UPY'!G14</f>
        <v>154000</v>
      </c>
      <c r="E15" s="517">
        <v>1852</v>
      </c>
      <c r="F15" s="517">
        <f t="shared" si="0"/>
        <v>120120</v>
      </c>
      <c r="G15" s="517">
        <v>1852</v>
      </c>
      <c r="H15" s="517">
        <f t="shared" si="1"/>
        <v>127820</v>
      </c>
      <c r="I15" s="517">
        <v>1852</v>
      </c>
      <c r="J15" s="517">
        <f t="shared" si="2"/>
        <v>141680</v>
      </c>
      <c r="K15" s="517">
        <v>260</v>
      </c>
      <c r="L15" s="517">
        <v>260</v>
      </c>
    </row>
    <row r="16" spans="1:12" s="15" customFormat="1" ht="15">
      <c r="A16" s="346">
        <v>5</v>
      </c>
      <c r="B16" s="347" t="s">
        <v>890</v>
      </c>
      <c r="C16" s="517">
        <f>'AT-3'!G13</f>
        <v>2259</v>
      </c>
      <c r="D16" s="517">
        <f>'enrolment vs availed_PY'!G15+'enrolment vs availed_UPY'!G15</f>
        <v>127869</v>
      </c>
      <c r="E16" s="517">
        <v>2259</v>
      </c>
      <c r="F16" s="517">
        <f t="shared" si="0"/>
        <v>99738</v>
      </c>
      <c r="G16" s="517">
        <v>2259</v>
      </c>
      <c r="H16" s="517">
        <f t="shared" si="1"/>
        <v>106131</v>
      </c>
      <c r="I16" s="517">
        <v>2259</v>
      </c>
      <c r="J16" s="517">
        <f t="shared" si="2"/>
        <v>117639</v>
      </c>
      <c r="K16" s="517">
        <v>2256</v>
      </c>
      <c r="L16" s="517">
        <v>24</v>
      </c>
    </row>
    <row r="17" spans="1:12" s="15" customFormat="1" ht="15">
      <c r="A17" s="346">
        <v>6</v>
      </c>
      <c r="B17" s="347" t="s">
        <v>891</v>
      </c>
      <c r="C17" s="517">
        <f>'AT-3'!G14</f>
        <v>1206</v>
      </c>
      <c r="D17" s="517">
        <f>'enrolment vs availed_PY'!G16+'enrolment vs availed_UPY'!G16</f>
        <v>54334</v>
      </c>
      <c r="E17" s="517">
        <v>1206</v>
      </c>
      <c r="F17" s="517">
        <f t="shared" si="0"/>
        <v>42381</v>
      </c>
      <c r="G17" s="517">
        <v>1206</v>
      </c>
      <c r="H17" s="517">
        <f t="shared" si="1"/>
        <v>45097</v>
      </c>
      <c r="I17" s="517">
        <v>1206</v>
      </c>
      <c r="J17" s="517">
        <f t="shared" si="2"/>
        <v>49987</v>
      </c>
      <c r="K17" s="517">
        <v>1218</v>
      </c>
      <c r="L17" s="517">
        <v>1218</v>
      </c>
    </row>
    <row r="18" spans="1:12" s="15" customFormat="1" ht="15">
      <c r="A18" s="346">
        <v>7</v>
      </c>
      <c r="B18" s="347" t="s">
        <v>892</v>
      </c>
      <c r="C18" s="517">
        <f>'AT-3'!G15</f>
        <v>1464</v>
      </c>
      <c r="D18" s="517">
        <f>'enrolment vs availed_PY'!G17+'enrolment vs availed_UPY'!G17</f>
        <v>60102</v>
      </c>
      <c r="E18" s="517">
        <v>1464</v>
      </c>
      <c r="F18" s="517">
        <f t="shared" si="0"/>
        <v>46880</v>
      </c>
      <c r="G18" s="517">
        <v>1464</v>
      </c>
      <c r="H18" s="517">
        <f t="shared" si="1"/>
        <v>49885</v>
      </c>
      <c r="I18" s="517">
        <v>1464</v>
      </c>
      <c r="J18" s="517">
        <f t="shared" si="2"/>
        <v>55294</v>
      </c>
      <c r="K18" s="517">
        <v>324</v>
      </c>
      <c r="L18" s="517">
        <v>309</v>
      </c>
    </row>
    <row r="19" spans="1:12" s="15" customFormat="1" ht="15">
      <c r="A19" s="346">
        <v>8</v>
      </c>
      <c r="B19" s="347" t="s">
        <v>893</v>
      </c>
      <c r="C19" s="517">
        <f>'AT-3'!G16</f>
        <v>2026</v>
      </c>
      <c r="D19" s="517">
        <f>'enrolment vs availed_PY'!G18+'enrolment vs availed_UPY'!G18</f>
        <v>89563</v>
      </c>
      <c r="E19" s="517">
        <v>2026</v>
      </c>
      <c r="F19" s="517">
        <f t="shared" si="0"/>
        <v>69859</v>
      </c>
      <c r="G19" s="517">
        <v>2026</v>
      </c>
      <c r="H19" s="517">
        <f t="shared" si="1"/>
        <v>74337</v>
      </c>
      <c r="I19" s="517">
        <v>2026</v>
      </c>
      <c r="J19" s="517">
        <f t="shared" si="2"/>
        <v>82398</v>
      </c>
      <c r="K19" s="517">
        <v>64</v>
      </c>
      <c r="L19" s="517">
        <v>64</v>
      </c>
    </row>
    <row r="20" spans="1:12" s="15" customFormat="1" ht="15">
      <c r="A20" s="346">
        <v>9</v>
      </c>
      <c r="B20" s="347" t="s">
        <v>894</v>
      </c>
      <c r="C20" s="517">
        <f>'AT-3'!G17</f>
        <v>1652</v>
      </c>
      <c r="D20" s="517">
        <f>'enrolment vs availed_PY'!G19+'enrolment vs availed_UPY'!G19</f>
        <v>74569</v>
      </c>
      <c r="E20" s="517">
        <v>1652</v>
      </c>
      <c r="F20" s="517">
        <f t="shared" si="0"/>
        <v>58164</v>
      </c>
      <c r="G20" s="517">
        <v>1652</v>
      </c>
      <c r="H20" s="517">
        <f t="shared" si="1"/>
        <v>61892</v>
      </c>
      <c r="I20" s="517">
        <v>1652</v>
      </c>
      <c r="J20" s="517">
        <f t="shared" si="2"/>
        <v>68603</v>
      </c>
      <c r="K20" s="517">
        <v>0</v>
      </c>
      <c r="L20" s="517">
        <v>0</v>
      </c>
    </row>
    <row r="21" spans="1:12" s="15" customFormat="1" ht="15">
      <c r="A21" s="346">
        <v>10</v>
      </c>
      <c r="B21" s="347" t="s">
        <v>895</v>
      </c>
      <c r="C21" s="517">
        <f>'AT-3'!G18</f>
        <v>2423</v>
      </c>
      <c r="D21" s="517">
        <f>'enrolment vs availed_PY'!G20+'enrolment vs availed_UPY'!G20</f>
        <v>106338</v>
      </c>
      <c r="E21" s="517">
        <v>2423</v>
      </c>
      <c r="F21" s="517">
        <f t="shared" si="0"/>
        <v>82944</v>
      </c>
      <c r="G21" s="517">
        <v>2423</v>
      </c>
      <c r="H21" s="517">
        <f t="shared" si="1"/>
        <v>88261</v>
      </c>
      <c r="I21" s="517">
        <v>2423</v>
      </c>
      <c r="J21" s="517">
        <f t="shared" si="2"/>
        <v>97831</v>
      </c>
      <c r="K21" s="517">
        <v>848</v>
      </c>
      <c r="L21" s="517">
        <v>1506</v>
      </c>
    </row>
    <row r="22" spans="1:12" s="15" customFormat="1" ht="15">
      <c r="A22" s="346">
        <v>11</v>
      </c>
      <c r="B22" s="347" t="s">
        <v>896</v>
      </c>
      <c r="C22" s="517">
        <f>'AT-3'!G19</f>
        <v>1465</v>
      </c>
      <c r="D22" s="517">
        <f>'enrolment vs availed_PY'!G21+'enrolment vs availed_UPY'!G21</f>
        <v>72262</v>
      </c>
      <c r="E22" s="517">
        <v>1465</v>
      </c>
      <c r="F22" s="517">
        <f t="shared" si="0"/>
        <v>56364</v>
      </c>
      <c r="G22" s="517">
        <v>1465</v>
      </c>
      <c r="H22" s="517">
        <f t="shared" si="1"/>
        <v>59977</v>
      </c>
      <c r="I22" s="517">
        <v>1465</v>
      </c>
      <c r="J22" s="517">
        <f t="shared" si="2"/>
        <v>66481</v>
      </c>
      <c r="K22" s="517">
        <v>45</v>
      </c>
      <c r="L22" s="517">
        <v>45</v>
      </c>
    </row>
    <row r="23" spans="1:12" s="15" customFormat="1" ht="15">
      <c r="A23" s="346">
        <v>12</v>
      </c>
      <c r="B23" s="347" t="s">
        <v>897</v>
      </c>
      <c r="C23" s="517">
        <f>'AT-3'!G20</f>
        <v>2380</v>
      </c>
      <c r="D23" s="517">
        <f>'enrolment vs availed_PY'!G22+'enrolment vs availed_UPY'!G22</f>
        <v>176822</v>
      </c>
      <c r="E23" s="517">
        <v>2380</v>
      </c>
      <c r="F23" s="517">
        <f t="shared" si="0"/>
        <v>137921</v>
      </c>
      <c r="G23" s="517">
        <v>2380</v>
      </c>
      <c r="H23" s="517">
        <f t="shared" si="1"/>
        <v>146762</v>
      </c>
      <c r="I23" s="517">
        <v>2380</v>
      </c>
      <c r="J23" s="517">
        <f t="shared" si="2"/>
        <v>162676</v>
      </c>
      <c r="K23" s="517">
        <v>49</v>
      </c>
      <c r="L23" s="517">
        <v>49</v>
      </c>
    </row>
    <row r="24" spans="1:12" s="15" customFormat="1" ht="15">
      <c r="A24" s="346">
        <v>13</v>
      </c>
      <c r="B24" s="347" t="s">
        <v>898</v>
      </c>
      <c r="C24" s="517">
        <f>'AT-3'!G21</f>
        <v>1988</v>
      </c>
      <c r="D24" s="517">
        <f>'enrolment vs availed_PY'!G23+'enrolment vs availed_UPY'!G23</f>
        <v>92380</v>
      </c>
      <c r="E24" s="517">
        <v>1988</v>
      </c>
      <c r="F24" s="517">
        <f t="shared" si="0"/>
        <v>72056</v>
      </c>
      <c r="G24" s="517">
        <v>1988</v>
      </c>
      <c r="H24" s="517">
        <f t="shared" si="1"/>
        <v>76675</v>
      </c>
      <c r="I24" s="517">
        <v>1988</v>
      </c>
      <c r="J24" s="517">
        <f t="shared" si="2"/>
        <v>84990</v>
      </c>
      <c r="K24" s="517">
        <v>924</v>
      </c>
      <c r="L24" s="517">
        <v>149</v>
      </c>
    </row>
    <row r="25" spans="1:12" s="15" customFormat="1" ht="15">
      <c r="A25" s="346">
        <v>14</v>
      </c>
      <c r="B25" s="347" t="s">
        <v>899</v>
      </c>
      <c r="C25" s="517">
        <f>'AT-3'!G22</f>
        <v>933</v>
      </c>
      <c r="D25" s="517">
        <f>'enrolment vs availed_PY'!G24+'enrolment vs availed_UPY'!G24</f>
        <v>68275</v>
      </c>
      <c r="E25" s="517">
        <v>933</v>
      </c>
      <c r="F25" s="517">
        <f t="shared" si="0"/>
        <v>53255</v>
      </c>
      <c r="G25" s="517">
        <v>933</v>
      </c>
      <c r="H25" s="517">
        <f t="shared" si="1"/>
        <v>56668</v>
      </c>
      <c r="I25" s="517">
        <v>933</v>
      </c>
      <c r="J25" s="517">
        <f t="shared" si="2"/>
        <v>62813</v>
      </c>
      <c r="K25" s="517">
        <v>932</v>
      </c>
      <c r="L25" s="517">
        <v>99</v>
      </c>
    </row>
    <row r="26" spans="1:12" s="15" customFormat="1" ht="15">
      <c r="A26" s="346">
        <v>15</v>
      </c>
      <c r="B26" s="347" t="s">
        <v>900</v>
      </c>
      <c r="C26" s="517">
        <f>'AT-3'!G23</f>
        <v>489</v>
      </c>
      <c r="D26" s="517">
        <f>'enrolment vs availed_PY'!G25+'enrolment vs availed_UPY'!G25</f>
        <v>27261</v>
      </c>
      <c r="E26" s="517">
        <v>489</v>
      </c>
      <c r="F26" s="517">
        <f t="shared" si="0"/>
        <v>21264</v>
      </c>
      <c r="G26" s="517">
        <v>489</v>
      </c>
      <c r="H26" s="517">
        <f t="shared" si="1"/>
        <v>22627</v>
      </c>
      <c r="I26" s="517">
        <v>489</v>
      </c>
      <c r="J26" s="517">
        <f t="shared" si="2"/>
        <v>25080</v>
      </c>
      <c r="K26" s="517">
        <v>489</v>
      </c>
      <c r="L26" s="517">
        <v>37</v>
      </c>
    </row>
    <row r="27" spans="1:12" s="15" customFormat="1" ht="15">
      <c r="A27" s="346">
        <v>16</v>
      </c>
      <c r="B27" s="347" t="s">
        <v>901</v>
      </c>
      <c r="C27" s="517">
        <f>'AT-3'!G24</f>
        <v>2674</v>
      </c>
      <c r="D27" s="517">
        <f>'enrolment vs availed_PY'!G26+'enrolment vs availed_UPY'!G26</f>
        <v>96018</v>
      </c>
      <c r="E27" s="517">
        <v>2674</v>
      </c>
      <c r="F27" s="517">
        <f t="shared" si="0"/>
        <v>74894</v>
      </c>
      <c r="G27" s="517">
        <v>2674</v>
      </c>
      <c r="H27" s="517">
        <f t="shared" si="1"/>
        <v>79695</v>
      </c>
      <c r="I27" s="517">
        <v>2674</v>
      </c>
      <c r="J27" s="517">
        <f t="shared" si="2"/>
        <v>88337</v>
      </c>
      <c r="K27" s="517">
        <v>1052</v>
      </c>
      <c r="L27" s="517">
        <v>559</v>
      </c>
    </row>
    <row r="28" spans="1:12" s="15" customFormat="1" ht="15">
      <c r="A28" s="346">
        <v>17</v>
      </c>
      <c r="B28" s="347" t="s">
        <v>902</v>
      </c>
      <c r="C28" s="517">
        <f>'AT-3'!G25</f>
        <v>1615</v>
      </c>
      <c r="D28" s="517">
        <f>'enrolment vs availed_PY'!G27+'enrolment vs availed_UPY'!G27</f>
        <v>67031</v>
      </c>
      <c r="E28" s="517">
        <v>1615</v>
      </c>
      <c r="F28" s="517">
        <f t="shared" si="0"/>
        <v>52284</v>
      </c>
      <c r="G28" s="517">
        <v>1615</v>
      </c>
      <c r="H28" s="517">
        <f t="shared" si="1"/>
        <v>55636</v>
      </c>
      <c r="I28" s="517">
        <v>1615</v>
      </c>
      <c r="J28" s="517">
        <f t="shared" si="2"/>
        <v>61669</v>
      </c>
      <c r="K28" s="517">
        <v>1190</v>
      </c>
      <c r="L28" s="517">
        <v>629</v>
      </c>
    </row>
    <row r="29" spans="1:12" s="15" customFormat="1" ht="15">
      <c r="A29" s="348">
        <v>18</v>
      </c>
      <c r="B29" s="349" t="s">
        <v>903</v>
      </c>
      <c r="C29" s="517">
        <f>'AT-3'!G26</f>
        <v>1405</v>
      </c>
      <c r="D29" s="517">
        <f>'enrolment vs availed_PY'!G28+'enrolment vs availed_UPY'!G28</f>
        <v>118059</v>
      </c>
      <c r="E29" s="517">
        <v>1407</v>
      </c>
      <c r="F29" s="517">
        <f t="shared" si="0"/>
        <v>92086</v>
      </c>
      <c r="G29" s="517">
        <v>1407</v>
      </c>
      <c r="H29" s="517">
        <f t="shared" si="1"/>
        <v>97989</v>
      </c>
      <c r="I29" s="517">
        <v>1407</v>
      </c>
      <c r="J29" s="517">
        <f t="shared" si="2"/>
        <v>108614</v>
      </c>
      <c r="K29" s="517">
        <v>546</v>
      </c>
      <c r="L29" s="517">
        <v>181</v>
      </c>
    </row>
    <row r="30" spans="1:12" s="15" customFormat="1" ht="15">
      <c r="A30" s="346">
        <v>19</v>
      </c>
      <c r="B30" s="347" t="s">
        <v>904</v>
      </c>
      <c r="C30" s="517">
        <f>'AT-3'!G27</f>
        <v>958</v>
      </c>
      <c r="D30" s="517">
        <f>'enrolment vs availed_PY'!G29+'enrolment vs availed_UPY'!G29</f>
        <v>63851</v>
      </c>
      <c r="E30" s="517">
        <v>958</v>
      </c>
      <c r="F30" s="517">
        <f t="shared" si="0"/>
        <v>49804</v>
      </c>
      <c r="G30" s="517">
        <v>958</v>
      </c>
      <c r="H30" s="517">
        <f t="shared" si="1"/>
        <v>52996</v>
      </c>
      <c r="I30" s="517">
        <v>958</v>
      </c>
      <c r="J30" s="517">
        <f t="shared" si="2"/>
        <v>58743</v>
      </c>
      <c r="K30" s="517">
        <v>0</v>
      </c>
      <c r="L30" s="517">
        <v>0</v>
      </c>
    </row>
    <row r="31" spans="1:12" s="15" customFormat="1" ht="15">
      <c r="A31" s="348">
        <v>20</v>
      </c>
      <c r="B31" s="349" t="s">
        <v>905</v>
      </c>
      <c r="C31" s="517">
        <f>'AT-3'!G28</f>
        <v>1077</v>
      </c>
      <c r="D31" s="517">
        <f>'enrolment vs availed_PY'!G30+'enrolment vs availed_UPY'!G30</f>
        <v>159756</v>
      </c>
      <c r="E31" s="517">
        <v>1077</v>
      </c>
      <c r="F31" s="517">
        <f t="shared" si="0"/>
        <v>124610</v>
      </c>
      <c r="G31" s="517">
        <v>1077</v>
      </c>
      <c r="H31" s="517">
        <f t="shared" si="1"/>
        <v>132597</v>
      </c>
      <c r="I31" s="517">
        <v>1077</v>
      </c>
      <c r="J31" s="517">
        <f t="shared" si="2"/>
        <v>146976</v>
      </c>
      <c r="K31" s="517">
        <v>4907</v>
      </c>
      <c r="L31" s="517">
        <v>1245</v>
      </c>
    </row>
    <row r="32" spans="1:12" s="15" customFormat="1" ht="15">
      <c r="A32" s="346">
        <v>21</v>
      </c>
      <c r="B32" s="347" t="s">
        <v>906</v>
      </c>
      <c r="C32" s="517">
        <f>'AT-3'!G29</f>
        <v>1087</v>
      </c>
      <c r="D32" s="517">
        <f>'enrolment vs availed_PY'!G31+'enrolment vs availed_UPY'!G31</f>
        <v>50613</v>
      </c>
      <c r="E32" s="517">
        <v>1087</v>
      </c>
      <c r="F32" s="517">
        <f t="shared" si="0"/>
        <v>39478</v>
      </c>
      <c r="G32" s="517">
        <v>1087</v>
      </c>
      <c r="H32" s="517">
        <f t="shared" si="1"/>
        <v>42009</v>
      </c>
      <c r="I32" s="517">
        <v>1087</v>
      </c>
      <c r="J32" s="517">
        <f t="shared" si="2"/>
        <v>46564</v>
      </c>
      <c r="K32" s="517">
        <v>186</v>
      </c>
      <c r="L32" s="517">
        <v>186</v>
      </c>
    </row>
    <row r="33" spans="1:12" s="15" customFormat="1" ht="15">
      <c r="A33" s="346">
        <v>22</v>
      </c>
      <c r="B33" s="347" t="s">
        <v>907</v>
      </c>
      <c r="C33" s="517">
        <f>'AT-3'!G30</f>
        <v>1269</v>
      </c>
      <c r="D33" s="517">
        <f>'enrolment vs availed_PY'!G32+'enrolment vs availed_UPY'!G32</f>
        <v>72389</v>
      </c>
      <c r="E33" s="517">
        <v>1269</v>
      </c>
      <c r="F33" s="517">
        <f t="shared" si="0"/>
        <v>56463</v>
      </c>
      <c r="G33" s="517">
        <v>1269</v>
      </c>
      <c r="H33" s="517">
        <f t="shared" si="1"/>
        <v>60083</v>
      </c>
      <c r="I33" s="517">
        <v>1269</v>
      </c>
      <c r="J33" s="517">
        <f t="shared" si="2"/>
        <v>66598</v>
      </c>
      <c r="K33" s="517">
        <v>306</v>
      </c>
      <c r="L33" s="517">
        <v>236</v>
      </c>
    </row>
    <row r="34" spans="1:12" s="15" customFormat="1" ht="15">
      <c r="A34" s="346">
        <v>23</v>
      </c>
      <c r="B34" s="347" t="s">
        <v>908</v>
      </c>
      <c r="C34" s="517">
        <f>'AT-3'!G31</f>
        <v>1517</v>
      </c>
      <c r="D34" s="517">
        <f>'enrolment vs availed_PY'!G33+'enrolment vs availed_UPY'!G33</f>
        <v>162115</v>
      </c>
      <c r="E34" s="517">
        <v>1517</v>
      </c>
      <c r="F34" s="517">
        <f t="shared" si="0"/>
        <v>126450</v>
      </c>
      <c r="G34" s="517">
        <v>1517</v>
      </c>
      <c r="H34" s="517">
        <f t="shared" si="1"/>
        <v>134555</v>
      </c>
      <c r="I34" s="517">
        <v>1517</v>
      </c>
      <c r="J34" s="517">
        <f t="shared" si="2"/>
        <v>149146</v>
      </c>
      <c r="K34" s="517">
        <v>4092</v>
      </c>
      <c r="L34" s="517">
        <v>1251</v>
      </c>
    </row>
    <row r="35" spans="1:12" s="15" customFormat="1" ht="15">
      <c r="A35" s="346">
        <v>24</v>
      </c>
      <c r="B35" s="347" t="s">
        <v>909</v>
      </c>
      <c r="C35" s="517">
        <f>'AT-3'!G32</f>
        <v>851</v>
      </c>
      <c r="D35" s="517">
        <f>'enrolment vs availed_PY'!G34+'enrolment vs availed_UPY'!G34</f>
        <v>109241</v>
      </c>
      <c r="E35" s="517">
        <v>851</v>
      </c>
      <c r="F35" s="517">
        <f t="shared" si="0"/>
        <v>85208</v>
      </c>
      <c r="G35" s="517">
        <v>851</v>
      </c>
      <c r="H35" s="517">
        <f t="shared" si="1"/>
        <v>90670</v>
      </c>
      <c r="I35" s="517">
        <v>851</v>
      </c>
      <c r="J35" s="517">
        <f t="shared" si="2"/>
        <v>100502</v>
      </c>
      <c r="K35" s="517">
        <v>0</v>
      </c>
      <c r="L35" s="517">
        <v>0</v>
      </c>
    </row>
    <row r="36" spans="1:12" s="15" customFormat="1" ht="15">
      <c r="A36" s="346">
        <v>25</v>
      </c>
      <c r="B36" s="347" t="s">
        <v>910</v>
      </c>
      <c r="C36" s="517">
        <f>'AT-3'!G33</f>
        <v>1793</v>
      </c>
      <c r="D36" s="517">
        <f>'enrolment vs availed_PY'!G35+'enrolment vs availed_UPY'!G35</f>
        <v>215141</v>
      </c>
      <c r="E36" s="517">
        <v>1793</v>
      </c>
      <c r="F36" s="517">
        <f t="shared" si="0"/>
        <v>167810</v>
      </c>
      <c r="G36" s="517">
        <v>1793</v>
      </c>
      <c r="H36" s="517">
        <f t="shared" si="1"/>
        <v>178567</v>
      </c>
      <c r="I36" s="517">
        <v>1793</v>
      </c>
      <c r="J36" s="517">
        <f t="shared" si="2"/>
        <v>197930</v>
      </c>
      <c r="K36" s="517">
        <v>0</v>
      </c>
      <c r="L36" s="517">
        <v>0</v>
      </c>
    </row>
    <row r="37" spans="1:12" s="15" customFormat="1" ht="15">
      <c r="A37" s="346">
        <v>26</v>
      </c>
      <c r="B37" s="347" t="s">
        <v>911</v>
      </c>
      <c r="C37" s="517">
        <f>'AT-3'!G34</f>
        <v>2253</v>
      </c>
      <c r="D37" s="517">
        <f>'enrolment vs availed_PY'!G36+'enrolment vs availed_UPY'!G36</f>
        <v>287920</v>
      </c>
      <c r="E37" s="517">
        <v>2253</v>
      </c>
      <c r="F37" s="517">
        <f t="shared" si="0"/>
        <v>224578</v>
      </c>
      <c r="G37" s="517">
        <v>2253</v>
      </c>
      <c r="H37" s="517">
        <f t="shared" si="1"/>
        <v>238974</v>
      </c>
      <c r="I37" s="517">
        <v>2253</v>
      </c>
      <c r="J37" s="517">
        <f t="shared" si="2"/>
        <v>264886</v>
      </c>
      <c r="K37" s="517">
        <v>0</v>
      </c>
      <c r="L37" s="517">
        <v>0</v>
      </c>
    </row>
    <row r="38" spans="1:12" s="15" customFormat="1" ht="15">
      <c r="A38" s="346">
        <v>27</v>
      </c>
      <c r="B38" s="347" t="s">
        <v>912</v>
      </c>
      <c r="C38" s="517">
        <f>'AT-3'!G35</f>
        <v>1676</v>
      </c>
      <c r="D38" s="517">
        <f>'enrolment vs availed_PY'!G37+'enrolment vs availed_UPY'!G37</f>
        <v>224086</v>
      </c>
      <c r="E38" s="517">
        <v>1676</v>
      </c>
      <c r="F38" s="517">
        <f t="shared" si="0"/>
        <v>174787</v>
      </c>
      <c r="G38" s="517">
        <v>1676</v>
      </c>
      <c r="H38" s="517">
        <f t="shared" si="1"/>
        <v>185991</v>
      </c>
      <c r="I38" s="517">
        <v>1676</v>
      </c>
      <c r="J38" s="517">
        <f t="shared" si="2"/>
        <v>206159</v>
      </c>
      <c r="K38" s="517">
        <v>945</v>
      </c>
      <c r="L38" s="517">
        <v>945</v>
      </c>
    </row>
    <row r="39" spans="1:12" s="15" customFormat="1" ht="15">
      <c r="A39" s="346">
        <v>28</v>
      </c>
      <c r="B39" s="347" t="s">
        <v>913</v>
      </c>
      <c r="C39" s="517">
        <f>'AT-3'!G36</f>
        <v>2319</v>
      </c>
      <c r="D39" s="517">
        <f>'enrolment vs availed_PY'!G38+'enrolment vs availed_UPY'!G38</f>
        <v>271706</v>
      </c>
      <c r="E39" s="517">
        <v>2319</v>
      </c>
      <c r="F39" s="517">
        <f t="shared" si="0"/>
        <v>211931</v>
      </c>
      <c r="G39" s="517">
        <v>2319</v>
      </c>
      <c r="H39" s="517">
        <f t="shared" si="1"/>
        <v>225516</v>
      </c>
      <c r="I39" s="517">
        <v>2319</v>
      </c>
      <c r="J39" s="517">
        <f t="shared" si="2"/>
        <v>249970</v>
      </c>
      <c r="K39" s="517">
        <v>0</v>
      </c>
      <c r="L39" s="517">
        <v>0</v>
      </c>
    </row>
    <row r="40" spans="1:12" s="15" customFormat="1" ht="15">
      <c r="A40" s="346">
        <v>29</v>
      </c>
      <c r="B40" s="347" t="s">
        <v>914</v>
      </c>
      <c r="C40" s="517">
        <f>'AT-3'!G37</f>
        <v>1768</v>
      </c>
      <c r="D40" s="517">
        <f>'enrolment vs availed_PY'!G39+'enrolment vs availed_UPY'!G39</f>
        <v>157850</v>
      </c>
      <c r="E40" s="517">
        <v>1768</v>
      </c>
      <c r="F40" s="517">
        <f t="shared" si="0"/>
        <v>123123</v>
      </c>
      <c r="G40" s="517">
        <v>1768</v>
      </c>
      <c r="H40" s="517">
        <f t="shared" si="1"/>
        <v>131016</v>
      </c>
      <c r="I40" s="517">
        <v>1768</v>
      </c>
      <c r="J40" s="517">
        <f t="shared" si="2"/>
        <v>145222</v>
      </c>
      <c r="K40" s="517">
        <v>1477</v>
      </c>
      <c r="L40" s="517">
        <v>274</v>
      </c>
    </row>
    <row r="41" spans="1:12" s="15" customFormat="1" ht="15">
      <c r="A41" s="346">
        <v>30</v>
      </c>
      <c r="B41" s="347" t="s">
        <v>915</v>
      </c>
      <c r="C41" s="517">
        <f>'AT-3'!G38</f>
        <v>1680</v>
      </c>
      <c r="D41" s="517">
        <f>'enrolment vs availed_PY'!G40+'enrolment vs availed_UPY'!G40</f>
        <v>244125</v>
      </c>
      <c r="E41" s="517">
        <v>1680</v>
      </c>
      <c r="F41" s="517">
        <f t="shared" si="0"/>
        <v>190418</v>
      </c>
      <c r="G41" s="517">
        <v>1680</v>
      </c>
      <c r="H41" s="517">
        <f t="shared" si="1"/>
        <v>202624</v>
      </c>
      <c r="I41" s="517">
        <v>1680</v>
      </c>
      <c r="J41" s="517">
        <f t="shared" si="2"/>
        <v>224595</v>
      </c>
      <c r="K41" s="517">
        <v>0</v>
      </c>
      <c r="L41" s="517">
        <v>0</v>
      </c>
    </row>
    <row r="42" spans="1:12" s="15" customFormat="1" ht="15">
      <c r="A42" s="346">
        <v>31</v>
      </c>
      <c r="B42" s="347" t="s">
        <v>916</v>
      </c>
      <c r="C42" s="517">
        <f>'AT-3'!G39</f>
        <v>2355</v>
      </c>
      <c r="D42" s="517">
        <f>'enrolment vs availed_PY'!G41+'enrolment vs availed_UPY'!G41</f>
        <v>271911</v>
      </c>
      <c r="E42" s="517">
        <v>2355</v>
      </c>
      <c r="F42" s="517">
        <f t="shared" si="0"/>
        <v>212091</v>
      </c>
      <c r="G42" s="517">
        <v>2355</v>
      </c>
      <c r="H42" s="517">
        <f t="shared" si="1"/>
        <v>225686</v>
      </c>
      <c r="I42" s="517">
        <v>2355</v>
      </c>
      <c r="J42" s="517">
        <f t="shared" si="2"/>
        <v>250158</v>
      </c>
      <c r="K42" s="517">
        <v>81</v>
      </c>
      <c r="L42" s="517">
        <v>53</v>
      </c>
    </row>
    <row r="43" spans="1:12" s="15" customFormat="1" ht="15">
      <c r="A43" s="346">
        <v>32</v>
      </c>
      <c r="B43" s="347" t="s">
        <v>917</v>
      </c>
      <c r="C43" s="517">
        <f>'AT-3'!G40</f>
        <v>1156</v>
      </c>
      <c r="D43" s="517">
        <f>'enrolment vs availed_PY'!G42+'enrolment vs availed_UPY'!G42</f>
        <v>172059</v>
      </c>
      <c r="E43" s="517">
        <v>1156</v>
      </c>
      <c r="F43" s="517">
        <f t="shared" si="0"/>
        <v>134206</v>
      </c>
      <c r="G43" s="517">
        <v>1156</v>
      </c>
      <c r="H43" s="517">
        <f t="shared" si="1"/>
        <v>142809</v>
      </c>
      <c r="I43" s="517">
        <v>1156</v>
      </c>
      <c r="J43" s="517">
        <f t="shared" si="2"/>
        <v>158294</v>
      </c>
      <c r="K43" s="517">
        <v>135</v>
      </c>
      <c r="L43" s="517">
        <v>135</v>
      </c>
    </row>
    <row r="44" spans="1:12" ht="15">
      <c r="A44" s="346">
        <v>33</v>
      </c>
      <c r="B44" s="347" t="s">
        <v>918</v>
      </c>
      <c r="C44" s="517">
        <f>'AT-3'!G41</f>
        <v>1720</v>
      </c>
      <c r="D44" s="517">
        <f>'enrolment vs availed_PY'!G43+'enrolment vs availed_UPY'!G43</f>
        <v>230683</v>
      </c>
      <c r="E44" s="517">
        <v>1720</v>
      </c>
      <c r="F44" s="517">
        <f t="shared" si="0"/>
        <v>179933</v>
      </c>
      <c r="G44" s="517">
        <v>1720</v>
      </c>
      <c r="H44" s="517">
        <f t="shared" si="1"/>
        <v>191467</v>
      </c>
      <c r="I44" s="517">
        <v>1720</v>
      </c>
      <c r="J44" s="517">
        <f t="shared" si="2"/>
        <v>212228</v>
      </c>
      <c r="K44" s="518">
        <v>1074</v>
      </c>
      <c r="L44" s="518">
        <v>1074</v>
      </c>
    </row>
    <row r="45" spans="1:12" ht="15">
      <c r="A45" s="346">
        <v>34</v>
      </c>
      <c r="B45" s="347" t="s">
        <v>919</v>
      </c>
      <c r="C45" s="517">
        <f>'AT-3'!G42</f>
        <v>1099</v>
      </c>
      <c r="D45" s="517">
        <f>'enrolment vs availed_PY'!G44+'enrolment vs availed_UPY'!G44</f>
        <v>157533</v>
      </c>
      <c r="E45" s="517">
        <v>1099</v>
      </c>
      <c r="F45" s="517">
        <f t="shared" si="0"/>
        <v>122876</v>
      </c>
      <c r="G45" s="517">
        <v>1099</v>
      </c>
      <c r="H45" s="517">
        <f t="shared" si="1"/>
        <v>130752</v>
      </c>
      <c r="I45" s="517">
        <v>1099</v>
      </c>
      <c r="J45" s="517">
        <f t="shared" si="2"/>
        <v>144930</v>
      </c>
      <c r="K45" s="518">
        <v>0</v>
      </c>
      <c r="L45" s="518">
        <v>0</v>
      </c>
    </row>
    <row r="46" spans="1:12" ht="12.75">
      <c r="A46" s="3" t="s">
        <v>19</v>
      </c>
      <c r="B46" s="9"/>
      <c r="C46" s="517">
        <f>'AT-3'!G43</f>
        <v>54574</v>
      </c>
      <c r="D46" s="517">
        <f>'enrolment vs availed_PY'!G45+'enrolment vs availed_UPY'!G45</f>
        <v>4632909</v>
      </c>
      <c r="E46" s="517">
        <v>54576</v>
      </c>
      <c r="F46" s="517">
        <f t="shared" si="0"/>
        <v>3613669</v>
      </c>
      <c r="G46" s="517">
        <v>54576</v>
      </c>
      <c r="H46" s="517">
        <f t="shared" si="1"/>
        <v>3845314</v>
      </c>
      <c r="I46" s="517">
        <v>54576</v>
      </c>
      <c r="J46" s="517">
        <f t="shared" si="2"/>
        <v>4262276</v>
      </c>
      <c r="K46" s="518">
        <v>23568</v>
      </c>
      <c r="L46" s="518">
        <v>10696</v>
      </c>
    </row>
    <row r="47" spans="1:12" ht="12.75">
      <c r="A47" s="90"/>
      <c r="B47" s="90"/>
      <c r="C47" s="90"/>
      <c r="D47" s="90"/>
      <c r="E47" s="90"/>
      <c r="F47" s="90"/>
      <c r="G47" s="90"/>
      <c r="H47" s="90"/>
      <c r="I47" s="90"/>
      <c r="J47" s="90"/>
      <c r="K47" s="90"/>
      <c r="L47" s="90"/>
    </row>
    <row r="49" spans="1:12" ht="12.75">
      <c r="A49" s="893"/>
      <c r="B49" s="893"/>
      <c r="C49" s="893"/>
      <c r="D49" s="893"/>
      <c r="E49" s="893"/>
      <c r="F49" s="893"/>
      <c r="G49" s="893"/>
      <c r="H49" s="893"/>
      <c r="I49" s="893"/>
      <c r="J49" s="893"/>
      <c r="K49" s="893"/>
      <c r="L49" s="893"/>
    </row>
    <row r="50" spans="1:12" ht="12.75">
      <c r="A50" s="90"/>
      <c r="B50" s="90"/>
      <c r="C50" s="90"/>
      <c r="D50" s="90"/>
      <c r="E50" s="90"/>
      <c r="F50" s="90"/>
      <c r="G50" s="90"/>
      <c r="H50" s="90"/>
      <c r="I50" s="90"/>
      <c r="J50" s="90"/>
      <c r="K50" s="90"/>
      <c r="L50" s="90"/>
    </row>
    <row r="51" spans="1:12" ht="15.75">
      <c r="A51" s="99"/>
      <c r="B51" s="99"/>
      <c r="C51" s="99"/>
      <c r="D51" s="99"/>
      <c r="E51" s="99"/>
      <c r="F51" s="99"/>
      <c r="G51" s="99"/>
      <c r="H51" s="99"/>
      <c r="J51" s="205" t="s">
        <v>13</v>
      </c>
      <c r="L51" s="90"/>
    </row>
    <row r="52" spans="1:12" ht="15.75" customHeight="1">
      <c r="A52" s="137"/>
      <c r="B52" s="137"/>
      <c r="C52" s="137"/>
      <c r="D52" s="137"/>
      <c r="E52" s="137"/>
      <c r="F52" s="137"/>
      <c r="G52" s="137"/>
      <c r="H52" s="137"/>
      <c r="I52" s="738" t="s">
        <v>14</v>
      </c>
      <c r="J52" s="738"/>
      <c r="K52" s="738"/>
      <c r="L52" s="90"/>
    </row>
    <row r="53" spans="1:12" ht="15" customHeight="1">
      <c r="A53" s="137"/>
      <c r="B53" s="137"/>
      <c r="C53" s="137"/>
      <c r="D53" s="137"/>
      <c r="E53" s="137"/>
      <c r="F53" s="137"/>
      <c r="G53" s="137"/>
      <c r="H53" s="137"/>
      <c r="I53" s="738" t="s">
        <v>88</v>
      </c>
      <c r="J53" s="738"/>
      <c r="K53" s="738"/>
      <c r="L53" s="90"/>
    </row>
    <row r="54" spans="1:12" ht="12.75">
      <c r="A54" s="90"/>
      <c r="B54" s="90"/>
      <c r="C54" s="90"/>
      <c r="D54" s="90"/>
      <c r="E54" s="90"/>
      <c r="F54" s="90"/>
      <c r="J54" s="206" t="s">
        <v>85</v>
      </c>
      <c r="L54" s="36"/>
    </row>
  </sheetData>
  <sheetProtection/>
  <mergeCells count="18">
    <mergeCell ref="A5:L5"/>
    <mergeCell ref="I52:K52"/>
    <mergeCell ref="B9:B10"/>
    <mergeCell ref="A9:A10"/>
    <mergeCell ref="C9:C10"/>
    <mergeCell ref="A49:H49"/>
    <mergeCell ref="I49:L49"/>
    <mergeCell ref="A7:B7"/>
    <mergeCell ref="I53:K53"/>
    <mergeCell ref="K1:L1"/>
    <mergeCell ref="G9:H9"/>
    <mergeCell ref="D9:D10"/>
    <mergeCell ref="E9:F9"/>
    <mergeCell ref="I9:J9"/>
    <mergeCell ref="K9:L9"/>
    <mergeCell ref="K8:L8"/>
    <mergeCell ref="A3:L3"/>
    <mergeCell ref="A2:L2"/>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3" r:id="rId1"/>
  <colBreaks count="1" manualBreakCount="1">
    <brk id="12" max="37" man="1"/>
  </colBreaks>
</worksheet>
</file>

<file path=xl/worksheets/sheet47.xml><?xml version="1.0" encoding="utf-8"?>
<worksheet xmlns="http://schemas.openxmlformats.org/spreadsheetml/2006/main" xmlns:r="http://schemas.openxmlformats.org/officeDocument/2006/relationships">
  <sheetPr>
    <pageSetUpPr fitToPage="1"/>
  </sheetPr>
  <dimension ref="A1:G53"/>
  <sheetViews>
    <sheetView view="pageBreakPreview" zoomScaleSheetLayoutView="100" zoomScalePageLayoutView="0" workbookViewId="0" topLeftCell="A1">
      <selection activeCell="A7" sqref="A7:B7"/>
    </sheetView>
  </sheetViews>
  <sheetFormatPr defaultColWidth="8.8515625" defaultRowHeight="12.75"/>
  <cols>
    <col min="1" max="1" width="11.140625" style="90" customWidth="1"/>
    <col min="2" max="2" width="22.8515625" style="90" customWidth="1"/>
    <col min="3" max="3" width="20.57421875" style="90" customWidth="1"/>
    <col min="4" max="4" width="22.28125" style="90" customWidth="1"/>
    <col min="5" max="5" width="25.421875" style="90" customWidth="1"/>
    <col min="6" max="6" width="27.421875" style="90" customWidth="1"/>
    <col min="7" max="16384" width="8.8515625" style="90" customWidth="1"/>
  </cols>
  <sheetData>
    <row r="1" spans="4:6" ht="12.75" customHeight="1">
      <c r="D1" s="281"/>
      <c r="E1" s="281"/>
      <c r="F1" s="282" t="s">
        <v>102</v>
      </c>
    </row>
    <row r="2" spans="2:6" ht="15" customHeight="1">
      <c r="B2" s="890" t="s">
        <v>0</v>
      </c>
      <c r="C2" s="890"/>
      <c r="D2" s="890"/>
      <c r="E2" s="890"/>
      <c r="F2" s="890"/>
    </row>
    <row r="3" spans="2:6" ht="20.25">
      <c r="B3" s="736" t="s">
        <v>704</v>
      </c>
      <c r="C3" s="736"/>
      <c r="D3" s="736"/>
      <c r="E3" s="736"/>
      <c r="F3" s="736"/>
    </row>
    <row r="4" ht="11.25" customHeight="1"/>
    <row r="5" spans="1:6" ht="12.75">
      <c r="A5" s="895" t="s">
        <v>445</v>
      </c>
      <c r="B5" s="895"/>
      <c r="C5" s="895"/>
      <c r="D5" s="895"/>
      <c r="E5" s="895"/>
      <c r="F5" s="895"/>
    </row>
    <row r="6" spans="1:6" ht="8.25" customHeight="1">
      <c r="A6" s="92"/>
      <c r="B6" s="92"/>
      <c r="C6" s="92"/>
      <c r="D6" s="92"/>
      <c r="E6" s="92"/>
      <c r="F6" s="92"/>
    </row>
    <row r="7" spans="1:2" ht="18" customHeight="1">
      <c r="A7" s="667" t="s">
        <v>1137</v>
      </c>
      <c r="B7" s="667"/>
    </row>
    <row r="8" ht="18" customHeight="1" hidden="1">
      <c r="A8" s="93" t="s">
        <v>1</v>
      </c>
    </row>
    <row r="9" spans="1:6" ht="30" customHeight="1">
      <c r="A9" s="891" t="s">
        <v>2</v>
      </c>
      <c r="B9" s="891" t="s">
        <v>3</v>
      </c>
      <c r="C9" s="896" t="s">
        <v>441</v>
      </c>
      <c r="D9" s="897"/>
      <c r="E9" s="898" t="s">
        <v>444</v>
      </c>
      <c r="F9" s="898"/>
    </row>
    <row r="10" spans="1:7" s="100" customFormat="1" ht="25.5">
      <c r="A10" s="891"/>
      <c r="B10" s="891"/>
      <c r="C10" s="94" t="s">
        <v>442</v>
      </c>
      <c r="D10" s="94" t="s">
        <v>443</v>
      </c>
      <c r="E10" s="94" t="s">
        <v>442</v>
      </c>
      <c r="F10" s="94" t="s">
        <v>443</v>
      </c>
      <c r="G10" s="119"/>
    </row>
    <row r="11" spans="1:6" s="161" customFormat="1" ht="12.75">
      <c r="A11" s="328">
        <v>1</v>
      </c>
      <c r="B11" s="328">
        <v>2</v>
      </c>
      <c r="C11" s="328">
        <v>3</v>
      </c>
      <c r="D11" s="328">
        <v>4</v>
      </c>
      <c r="E11" s="328">
        <v>5</v>
      </c>
      <c r="F11" s="328">
        <v>6</v>
      </c>
    </row>
    <row r="12" spans="1:6" s="161" customFormat="1" ht="15">
      <c r="A12" s="346">
        <v>1</v>
      </c>
      <c r="B12" s="347" t="s">
        <v>886</v>
      </c>
      <c r="C12" s="10">
        <v>241</v>
      </c>
      <c r="D12" s="10">
        <v>241</v>
      </c>
      <c r="E12" s="388">
        <v>601</v>
      </c>
      <c r="F12" s="388">
        <v>601</v>
      </c>
    </row>
    <row r="13" spans="1:6" s="161" customFormat="1" ht="15">
      <c r="A13" s="346">
        <v>2</v>
      </c>
      <c r="B13" s="347" t="s">
        <v>887</v>
      </c>
      <c r="C13" s="10">
        <v>409</v>
      </c>
      <c r="D13" s="10">
        <v>409</v>
      </c>
      <c r="E13" s="388">
        <v>882</v>
      </c>
      <c r="F13" s="388">
        <v>882</v>
      </c>
    </row>
    <row r="14" spans="1:6" s="161" customFormat="1" ht="15">
      <c r="A14" s="346">
        <v>3</v>
      </c>
      <c r="B14" s="347" t="s">
        <v>888</v>
      </c>
      <c r="C14" s="10">
        <v>814</v>
      </c>
      <c r="D14" s="10">
        <v>814</v>
      </c>
      <c r="E14" s="388">
        <v>1218</v>
      </c>
      <c r="F14" s="388">
        <v>1218</v>
      </c>
    </row>
    <row r="15" spans="1:6" s="161" customFormat="1" ht="15">
      <c r="A15" s="346">
        <v>4</v>
      </c>
      <c r="B15" s="347" t="s">
        <v>889</v>
      </c>
      <c r="C15" s="10">
        <v>636</v>
      </c>
      <c r="D15" s="10">
        <v>636</v>
      </c>
      <c r="E15" s="388">
        <v>1216</v>
      </c>
      <c r="F15" s="388">
        <v>1216</v>
      </c>
    </row>
    <row r="16" spans="1:6" s="161" customFormat="1" ht="15">
      <c r="A16" s="346">
        <v>5</v>
      </c>
      <c r="B16" s="347" t="s">
        <v>890</v>
      </c>
      <c r="C16" s="10">
        <v>913</v>
      </c>
      <c r="D16" s="10">
        <v>913</v>
      </c>
      <c r="E16" s="388">
        <v>1346</v>
      </c>
      <c r="F16" s="388">
        <v>1346</v>
      </c>
    </row>
    <row r="17" spans="1:6" s="161" customFormat="1" ht="15">
      <c r="A17" s="346">
        <v>6</v>
      </c>
      <c r="B17" s="347" t="s">
        <v>891</v>
      </c>
      <c r="C17" s="10">
        <v>646</v>
      </c>
      <c r="D17" s="10">
        <v>646</v>
      </c>
      <c r="E17" s="388">
        <v>560</v>
      </c>
      <c r="F17" s="388">
        <v>560</v>
      </c>
    </row>
    <row r="18" spans="1:6" s="161" customFormat="1" ht="15">
      <c r="A18" s="346">
        <v>7</v>
      </c>
      <c r="B18" s="347" t="s">
        <v>892</v>
      </c>
      <c r="C18" s="10">
        <v>808</v>
      </c>
      <c r="D18" s="10">
        <v>808</v>
      </c>
      <c r="E18" s="388">
        <v>656</v>
      </c>
      <c r="F18" s="388">
        <v>656</v>
      </c>
    </row>
    <row r="19" spans="1:6" s="161" customFormat="1" ht="15">
      <c r="A19" s="346">
        <v>8</v>
      </c>
      <c r="B19" s="347" t="s">
        <v>893</v>
      </c>
      <c r="C19" s="10">
        <v>1182</v>
      </c>
      <c r="D19" s="10">
        <v>1182</v>
      </c>
      <c r="E19" s="388">
        <v>844</v>
      </c>
      <c r="F19" s="388">
        <v>844</v>
      </c>
    </row>
    <row r="20" spans="1:6" s="161" customFormat="1" ht="15">
      <c r="A20" s="346">
        <v>9</v>
      </c>
      <c r="B20" s="347" t="s">
        <v>894</v>
      </c>
      <c r="C20" s="10">
        <v>921</v>
      </c>
      <c r="D20" s="10">
        <v>921</v>
      </c>
      <c r="E20" s="388">
        <v>731</v>
      </c>
      <c r="F20" s="388">
        <v>731</v>
      </c>
    </row>
    <row r="21" spans="1:6" s="161" customFormat="1" ht="15">
      <c r="A21" s="346">
        <v>10</v>
      </c>
      <c r="B21" s="347" t="s">
        <v>895</v>
      </c>
      <c r="C21" s="10">
        <v>1288</v>
      </c>
      <c r="D21" s="10">
        <v>1288</v>
      </c>
      <c r="E21" s="388">
        <v>1135</v>
      </c>
      <c r="F21" s="388">
        <v>1135</v>
      </c>
    </row>
    <row r="22" spans="1:6" s="161" customFormat="1" ht="15">
      <c r="A22" s="346">
        <v>11</v>
      </c>
      <c r="B22" s="347" t="s">
        <v>896</v>
      </c>
      <c r="C22" s="10">
        <v>725</v>
      </c>
      <c r="D22" s="10">
        <v>725</v>
      </c>
      <c r="E22" s="388">
        <v>740</v>
      </c>
      <c r="F22" s="388">
        <v>740</v>
      </c>
    </row>
    <row r="23" spans="1:6" s="161" customFormat="1" ht="15">
      <c r="A23" s="346">
        <v>12</v>
      </c>
      <c r="B23" s="347" t="s">
        <v>897</v>
      </c>
      <c r="C23" s="10">
        <v>948</v>
      </c>
      <c r="D23" s="10">
        <v>948</v>
      </c>
      <c r="E23" s="388">
        <v>1432</v>
      </c>
      <c r="F23" s="388">
        <v>1432</v>
      </c>
    </row>
    <row r="24" spans="1:6" s="161" customFormat="1" ht="15">
      <c r="A24" s="346">
        <v>13</v>
      </c>
      <c r="B24" s="347" t="s">
        <v>898</v>
      </c>
      <c r="C24" s="10">
        <v>805</v>
      </c>
      <c r="D24" s="10">
        <v>805</v>
      </c>
      <c r="E24" s="388">
        <v>1183</v>
      </c>
      <c r="F24" s="388">
        <v>1183</v>
      </c>
    </row>
    <row r="25" spans="1:6" s="161" customFormat="1" ht="15">
      <c r="A25" s="346">
        <v>14</v>
      </c>
      <c r="B25" s="347" t="s">
        <v>899</v>
      </c>
      <c r="C25" s="10">
        <v>344</v>
      </c>
      <c r="D25" s="10">
        <v>344</v>
      </c>
      <c r="E25" s="388">
        <v>589</v>
      </c>
      <c r="F25" s="388">
        <v>589</v>
      </c>
    </row>
    <row r="26" spans="1:6" s="161" customFormat="1" ht="15">
      <c r="A26" s="346">
        <v>15</v>
      </c>
      <c r="B26" s="347" t="s">
        <v>900</v>
      </c>
      <c r="C26" s="10">
        <v>125</v>
      </c>
      <c r="D26" s="10">
        <v>125</v>
      </c>
      <c r="E26" s="388">
        <v>364</v>
      </c>
      <c r="F26" s="388">
        <v>364</v>
      </c>
    </row>
    <row r="27" spans="1:6" s="161" customFormat="1" ht="15">
      <c r="A27" s="346">
        <v>16</v>
      </c>
      <c r="B27" s="347" t="s">
        <v>901</v>
      </c>
      <c r="C27" s="10">
        <v>1281</v>
      </c>
      <c r="D27" s="10">
        <v>1281</v>
      </c>
      <c r="E27" s="388">
        <v>1393</v>
      </c>
      <c r="F27" s="388">
        <v>1393</v>
      </c>
    </row>
    <row r="28" spans="1:6" s="161" customFormat="1" ht="15">
      <c r="A28" s="346">
        <v>17</v>
      </c>
      <c r="B28" s="347" t="s">
        <v>902</v>
      </c>
      <c r="C28" s="10">
        <v>695</v>
      </c>
      <c r="D28" s="10">
        <v>695</v>
      </c>
      <c r="E28" s="388">
        <v>920</v>
      </c>
      <c r="F28" s="388">
        <v>920</v>
      </c>
    </row>
    <row r="29" spans="1:6" s="161" customFormat="1" ht="15">
      <c r="A29" s="348">
        <v>18</v>
      </c>
      <c r="B29" s="349" t="s">
        <v>903</v>
      </c>
      <c r="C29" s="10">
        <v>261</v>
      </c>
      <c r="D29" s="10">
        <v>261</v>
      </c>
      <c r="E29" s="388">
        <v>1146</v>
      </c>
      <c r="F29" s="388">
        <v>1146</v>
      </c>
    </row>
    <row r="30" spans="1:6" s="161" customFormat="1" ht="15">
      <c r="A30" s="346">
        <v>19</v>
      </c>
      <c r="B30" s="347" t="s">
        <v>904</v>
      </c>
      <c r="C30" s="10">
        <v>241</v>
      </c>
      <c r="D30" s="10">
        <v>241</v>
      </c>
      <c r="E30" s="388">
        <v>717</v>
      </c>
      <c r="F30" s="388">
        <v>717</v>
      </c>
    </row>
    <row r="31" spans="1:6" s="161" customFormat="1" ht="15">
      <c r="A31" s="348">
        <v>20</v>
      </c>
      <c r="B31" s="349" t="s">
        <v>905</v>
      </c>
      <c r="C31" s="10">
        <v>227</v>
      </c>
      <c r="D31" s="10">
        <v>227</v>
      </c>
      <c r="E31" s="388">
        <v>850</v>
      </c>
      <c r="F31" s="388">
        <v>850</v>
      </c>
    </row>
    <row r="32" spans="1:6" s="161" customFormat="1" ht="15">
      <c r="A32" s="346">
        <v>21</v>
      </c>
      <c r="B32" s="347" t="s">
        <v>906</v>
      </c>
      <c r="C32" s="10">
        <v>462</v>
      </c>
      <c r="D32" s="10">
        <v>462</v>
      </c>
      <c r="E32" s="388">
        <v>625</v>
      </c>
      <c r="F32" s="388">
        <v>625</v>
      </c>
    </row>
    <row r="33" spans="1:6" s="161" customFormat="1" ht="15">
      <c r="A33" s="346">
        <v>22</v>
      </c>
      <c r="B33" s="347" t="s">
        <v>907</v>
      </c>
      <c r="C33" s="10">
        <v>619</v>
      </c>
      <c r="D33" s="10">
        <v>619</v>
      </c>
      <c r="E33" s="388">
        <v>650</v>
      </c>
      <c r="F33" s="388">
        <v>650</v>
      </c>
    </row>
    <row r="34" spans="1:6" s="161" customFormat="1" ht="15">
      <c r="A34" s="346">
        <v>23</v>
      </c>
      <c r="B34" s="347" t="s">
        <v>908</v>
      </c>
      <c r="C34" s="10">
        <v>459</v>
      </c>
      <c r="D34" s="10">
        <v>459</v>
      </c>
      <c r="E34" s="388">
        <v>1058</v>
      </c>
      <c r="F34" s="388">
        <v>1058</v>
      </c>
    </row>
    <row r="35" spans="1:6" s="161" customFormat="1" ht="15">
      <c r="A35" s="346">
        <v>24</v>
      </c>
      <c r="B35" s="347" t="s">
        <v>909</v>
      </c>
      <c r="C35" s="10">
        <v>192</v>
      </c>
      <c r="D35" s="10">
        <v>192</v>
      </c>
      <c r="E35" s="388">
        <v>659</v>
      </c>
      <c r="F35" s="388">
        <v>659</v>
      </c>
    </row>
    <row r="36" spans="1:6" s="161" customFormat="1" ht="15">
      <c r="A36" s="346">
        <v>25</v>
      </c>
      <c r="B36" s="347" t="s">
        <v>910</v>
      </c>
      <c r="C36" s="10">
        <v>554</v>
      </c>
      <c r="D36" s="10">
        <v>554</v>
      </c>
      <c r="E36" s="388">
        <v>1239</v>
      </c>
      <c r="F36" s="388">
        <v>1239</v>
      </c>
    </row>
    <row r="37" spans="1:6" s="161" customFormat="1" ht="15">
      <c r="A37" s="346">
        <v>26</v>
      </c>
      <c r="B37" s="347" t="s">
        <v>911</v>
      </c>
      <c r="C37" s="10">
        <v>758</v>
      </c>
      <c r="D37" s="10">
        <v>758</v>
      </c>
      <c r="E37" s="388">
        <v>1495</v>
      </c>
      <c r="F37" s="388">
        <v>1495</v>
      </c>
    </row>
    <row r="38" spans="1:6" s="161" customFormat="1" ht="15">
      <c r="A38" s="346">
        <v>27</v>
      </c>
      <c r="B38" s="347" t="s">
        <v>912</v>
      </c>
      <c r="C38" s="10">
        <v>469</v>
      </c>
      <c r="D38" s="10">
        <v>469</v>
      </c>
      <c r="E38" s="388">
        <v>1207</v>
      </c>
      <c r="F38" s="388">
        <v>1207</v>
      </c>
    </row>
    <row r="39" spans="1:6" s="161" customFormat="1" ht="15">
      <c r="A39" s="346">
        <v>28</v>
      </c>
      <c r="B39" s="347" t="s">
        <v>913</v>
      </c>
      <c r="C39" s="10">
        <v>862</v>
      </c>
      <c r="D39" s="10">
        <v>862</v>
      </c>
      <c r="E39" s="388">
        <v>1457</v>
      </c>
      <c r="F39" s="388">
        <v>1457</v>
      </c>
    </row>
    <row r="40" spans="1:6" s="161" customFormat="1" ht="15">
      <c r="A40" s="346">
        <v>29</v>
      </c>
      <c r="B40" s="347" t="s">
        <v>914</v>
      </c>
      <c r="C40" s="10">
        <v>539</v>
      </c>
      <c r="D40" s="10">
        <v>539</v>
      </c>
      <c r="E40" s="388">
        <v>1229</v>
      </c>
      <c r="F40" s="388">
        <v>1229</v>
      </c>
    </row>
    <row r="41" spans="1:6" s="161" customFormat="1" ht="15">
      <c r="A41" s="346">
        <v>30</v>
      </c>
      <c r="B41" s="347" t="s">
        <v>915</v>
      </c>
      <c r="C41" s="10">
        <v>513</v>
      </c>
      <c r="D41" s="10">
        <v>513</v>
      </c>
      <c r="E41" s="388">
        <v>1167</v>
      </c>
      <c r="F41" s="388">
        <v>1167</v>
      </c>
    </row>
    <row r="42" spans="1:6" s="161" customFormat="1" ht="15">
      <c r="A42" s="346">
        <v>31</v>
      </c>
      <c r="B42" s="347" t="s">
        <v>916</v>
      </c>
      <c r="C42" s="10">
        <v>785</v>
      </c>
      <c r="D42" s="10">
        <v>785</v>
      </c>
      <c r="E42" s="388">
        <v>1570</v>
      </c>
      <c r="F42" s="388">
        <v>1570</v>
      </c>
    </row>
    <row r="43" spans="1:6" s="161" customFormat="1" ht="15">
      <c r="A43" s="346">
        <v>32</v>
      </c>
      <c r="B43" s="347" t="s">
        <v>917</v>
      </c>
      <c r="C43" s="10">
        <v>387</v>
      </c>
      <c r="D43" s="10">
        <v>387</v>
      </c>
      <c r="E43" s="388">
        <v>769</v>
      </c>
      <c r="F43" s="388">
        <v>769</v>
      </c>
    </row>
    <row r="44" spans="1:6" s="161" customFormat="1" ht="15">
      <c r="A44" s="346">
        <v>33</v>
      </c>
      <c r="B44" s="347" t="s">
        <v>918</v>
      </c>
      <c r="C44" s="10">
        <v>686</v>
      </c>
      <c r="D44" s="10">
        <v>686</v>
      </c>
      <c r="E44" s="388">
        <v>1034</v>
      </c>
      <c r="F44" s="388">
        <v>1034</v>
      </c>
    </row>
    <row r="45" spans="1:6" s="161" customFormat="1" ht="15">
      <c r="A45" s="346">
        <v>34</v>
      </c>
      <c r="B45" s="347" t="s">
        <v>919</v>
      </c>
      <c r="C45" s="10">
        <v>462</v>
      </c>
      <c r="D45" s="10">
        <v>462</v>
      </c>
      <c r="E45" s="388">
        <v>637</v>
      </c>
      <c r="F45" s="388">
        <v>637</v>
      </c>
    </row>
    <row r="46" spans="1:6" s="161" customFormat="1" ht="12.75">
      <c r="A46" s="3" t="s">
        <v>19</v>
      </c>
      <c r="B46" s="9"/>
      <c r="C46" s="350">
        <f>SUM(C12:C45)</f>
        <v>21257</v>
      </c>
      <c r="D46" s="350">
        <f>SUM(D12:D45)</f>
        <v>21257</v>
      </c>
      <c r="E46" s="426">
        <f>SUM(E12:E45)</f>
        <v>33319</v>
      </c>
      <c r="F46" s="426">
        <f>SUM(F12:F45)</f>
        <v>33319</v>
      </c>
    </row>
    <row r="47" spans="1:6" ht="12.75">
      <c r="A47" s="97"/>
      <c r="B47" s="98"/>
      <c r="C47" s="98"/>
      <c r="D47" s="98"/>
      <c r="E47" s="98"/>
      <c r="F47" s="98"/>
    </row>
    <row r="48" ht="12.75">
      <c r="C48" s="90" t="s">
        <v>11</v>
      </c>
    </row>
    <row r="49" spans="1:6" ht="15.75" customHeight="1">
      <c r="A49" s="99" t="s">
        <v>12</v>
      </c>
      <c r="B49" s="99"/>
      <c r="C49" s="99"/>
      <c r="D49"/>
      <c r="E49" s="205" t="s">
        <v>13</v>
      </c>
      <c r="F49"/>
    </row>
    <row r="50" spans="1:6" ht="15" customHeight="1">
      <c r="A50" s="137"/>
      <c r="B50" s="137"/>
      <c r="C50" s="137"/>
      <c r="D50" s="738" t="s">
        <v>14</v>
      </c>
      <c r="E50" s="738"/>
      <c r="F50" s="738"/>
    </row>
    <row r="51" spans="1:6" ht="15.75">
      <c r="A51" s="137"/>
      <c r="B51" s="137"/>
      <c r="C51" s="137"/>
      <c r="D51" s="738" t="s">
        <v>88</v>
      </c>
      <c r="E51" s="738"/>
      <c r="F51" s="738"/>
    </row>
    <row r="52" spans="4:6" ht="12.75">
      <c r="D52"/>
      <c r="E52" s="206" t="s">
        <v>85</v>
      </c>
      <c r="F52"/>
    </row>
    <row r="53" spans="1:6" ht="12.75">
      <c r="A53" s="894"/>
      <c r="B53" s="894"/>
      <c r="C53" s="894"/>
      <c r="D53" s="894"/>
      <c r="E53" s="894"/>
      <c r="F53" s="894"/>
    </row>
  </sheetData>
  <sheetProtection/>
  <mergeCells count="11">
    <mergeCell ref="B9:B10"/>
    <mergeCell ref="D50:F50"/>
    <mergeCell ref="D51:F51"/>
    <mergeCell ref="A7:B7"/>
    <mergeCell ref="A53:F53"/>
    <mergeCell ref="B3:F3"/>
    <mergeCell ref="B2:F2"/>
    <mergeCell ref="A5:F5"/>
    <mergeCell ref="C9:D9"/>
    <mergeCell ref="E9:F9"/>
    <mergeCell ref="A9:A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9" r:id="rId1"/>
</worksheet>
</file>

<file path=xl/worksheets/sheet48.xml><?xml version="1.0" encoding="utf-8"?>
<worksheet xmlns="http://schemas.openxmlformats.org/spreadsheetml/2006/main" xmlns:r="http://schemas.openxmlformats.org/officeDocument/2006/relationships">
  <sheetPr>
    <pageSetUpPr fitToPage="1"/>
  </sheetPr>
  <dimension ref="A1:M59"/>
  <sheetViews>
    <sheetView view="pageBreakPreview" zoomScaleNormal="85" zoomScaleSheetLayoutView="100" zoomScalePageLayoutView="0" workbookViewId="0" topLeftCell="A28">
      <selection activeCell="A1" sqref="A1:IV16384"/>
    </sheetView>
  </sheetViews>
  <sheetFormatPr defaultColWidth="9.140625" defaultRowHeight="12.75"/>
  <cols>
    <col min="2" max="2" width="23.00390625" style="0" customWidth="1"/>
    <col min="3" max="3" width="16.421875" style="0" customWidth="1"/>
    <col min="4" max="4" width="10.8515625" style="0" customWidth="1"/>
    <col min="5" max="5" width="13.7109375" style="0" customWidth="1"/>
    <col min="6" max="6" width="14.28125" style="0" customWidth="1"/>
    <col min="7" max="7" width="11.421875" style="0" customWidth="1"/>
    <col min="8" max="8" width="12.28125" style="0" customWidth="1"/>
    <col min="9" max="9" width="16.28125" style="0" customWidth="1"/>
    <col min="10" max="10" width="19.28125" style="0" customWidth="1"/>
  </cols>
  <sheetData>
    <row r="1" spans="1:13" ht="15">
      <c r="A1" s="90"/>
      <c r="B1" s="90"/>
      <c r="C1" s="90"/>
      <c r="D1" s="809"/>
      <c r="E1" s="809"/>
      <c r="F1" s="41"/>
      <c r="G1" s="809" t="s">
        <v>447</v>
      </c>
      <c r="H1" s="809"/>
      <c r="I1" s="809"/>
      <c r="J1" s="809"/>
      <c r="K1" s="101"/>
      <c r="L1" s="90"/>
      <c r="M1" s="90"/>
    </row>
    <row r="2" spans="1:13" ht="15.75">
      <c r="A2" s="890" t="s">
        <v>0</v>
      </c>
      <c r="B2" s="890"/>
      <c r="C2" s="890"/>
      <c r="D2" s="890"/>
      <c r="E2" s="890"/>
      <c r="F2" s="890"/>
      <c r="G2" s="890"/>
      <c r="H2" s="890"/>
      <c r="I2" s="890"/>
      <c r="J2" s="890"/>
      <c r="K2" s="90"/>
      <c r="L2" s="90"/>
      <c r="M2" s="90"/>
    </row>
    <row r="3" spans="1:13" ht="18">
      <c r="A3" s="129"/>
      <c r="B3" s="129"/>
      <c r="C3" s="904" t="s">
        <v>704</v>
      </c>
      <c r="D3" s="904"/>
      <c r="E3" s="904"/>
      <c r="F3" s="904"/>
      <c r="G3" s="904"/>
      <c r="H3" s="904"/>
      <c r="I3" s="904"/>
      <c r="J3" s="129"/>
      <c r="K3" s="90"/>
      <c r="L3" s="90"/>
      <c r="M3" s="90"/>
    </row>
    <row r="4" spans="1:13" ht="15.75">
      <c r="A4" s="737" t="s">
        <v>446</v>
      </c>
      <c r="B4" s="737"/>
      <c r="C4" s="737"/>
      <c r="D4" s="737"/>
      <c r="E4" s="737"/>
      <c r="F4" s="737"/>
      <c r="G4" s="737"/>
      <c r="H4" s="737"/>
      <c r="I4" s="737"/>
      <c r="J4" s="737"/>
      <c r="K4" s="90"/>
      <c r="L4" s="90"/>
      <c r="M4" s="90"/>
    </row>
    <row r="5" spans="1:13" ht="15.75">
      <c r="A5" s="667" t="s">
        <v>1137</v>
      </c>
      <c r="B5" s="667"/>
      <c r="C5" s="92"/>
      <c r="D5" s="92"/>
      <c r="E5" s="92"/>
      <c r="F5" s="92"/>
      <c r="G5" s="92"/>
      <c r="H5" s="92"/>
      <c r="I5" s="92"/>
      <c r="J5" s="92"/>
      <c r="K5" s="90"/>
      <c r="L5" s="90"/>
      <c r="M5" s="90"/>
    </row>
    <row r="6" spans="1:13" ht="12.75">
      <c r="A6" s="90"/>
      <c r="B6" s="90"/>
      <c r="C6" s="90"/>
      <c r="D6" s="90"/>
      <c r="E6" s="90"/>
      <c r="F6" s="90"/>
      <c r="G6" s="90"/>
      <c r="H6" s="90"/>
      <c r="I6" s="90"/>
      <c r="J6" s="90"/>
      <c r="K6" s="90"/>
      <c r="L6" s="90"/>
      <c r="M6" s="90"/>
    </row>
    <row r="7" spans="1:13" ht="18">
      <c r="A7" s="93"/>
      <c r="B7" s="90"/>
      <c r="C7" s="90"/>
      <c r="D7" s="90"/>
      <c r="E7" s="90"/>
      <c r="F7" s="90"/>
      <c r="G7" s="90"/>
      <c r="H7" s="90"/>
      <c r="I7" s="90"/>
      <c r="J7" s="90"/>
      <c r="K7" s="90"/>
      <c r="L7" s="90"/>
      <c r="M7" s="90"/>
    </row>
    <row r="8" spans="1:13" ht="21.75" customHeight="1">
      <c r="A8" s="899" t="s">
        <v>2</v>
      </c>
      <c r="B8" s="899" t="s">
        <v>3</v>
      </c>
      <c r="C8" s="901" t="s">
        <v>141</v>
      </c>
      <c r="D8" s="902"/>
      <c r="E8" s="902"/>
      <c r="F8" s="902"/>
      <c r="G8" s="902"/>
      <c r="H8" s="902"/>
      <c r="I8" s="902"/>
      <c r="J8" s="903"/>
      <c r="K8" s="90"/>
      <c r="L8" s="90"/>
      <c r="M8" s="90"/>
    </row>
    <row r="9" spans="1:13" ht="39.75" customHeight="1">
      <c r="A9" s="900"/>
      <c r="B9" s="900"/>
      <c r="C9" s="94" t="s">
        <v>198</v>
      </c>
      <c r="D9" s="94" t="s">
        <v>121</v>
      </c>
      <c r="E9" s="94" t="s">
        <v>386</v>
      </c>
      <c r="F9" s="135" t="s">
        <v>167</v>
      </c>
      <c r="G9" s="135" t="s">
        <v>122</v>
      </c>
      <c r="H9" s="153" t="s">
        <v>197</v>
      </c>
      <c r="I9" s="153" t="s">
        <v>868</v>
      </c>
      <c r="J9" s="95" t="s">
        <v>19</v>
      </c>
      <c r="K9" s="100"/>
      <c r="L9" s="100"/>
      <c r="M9" s="100"/>
    </row>
    <row r="10" spans="1:13" s="15" customFormat="1" ht="12.75">
      <c r="A10" s="329">
        <v>1</v>
      </c>
      <c r="B10" s="329">
        <v>2</v>
      </c>
      <c r="C10" s="329">
        <v>3</v>
      </c>
      <c r="D10" s="329">
        <v>4</v>
      </c>
      <c r="E10" s="329">
        <v>5</v>
      </c>
      <c r="F10" s="329">
        <v>6</v>
      </c>
      <c r="G10" s="329">
        <v>7</v>
      </c>
      <c r="H10" s="330">
        <v>8</v>
      </c>
      <c r="I10" s="330">
        <v>9</v>
      </c>
      <c r="J10" s="331">
        <v>10</v>
      </c>
      <c r="K10" s="100"/>
      <c r="L10" s="100"/>
      <c r="M10" s="100"/>
    </row>
    <row r="11" spans="1:13" s="15" customFormat="1" ht="15">
      <c r="A11" s="346">
        <v>1</v>
      </c>
      <c r="B11" s="347" t="s">
        <v>886</v>
      </c>
      <c r="C11" s="329">
        <v>0</v>
      </c>
      <c r="D11" s="329">
        <v>0</v>
      </c>
      <c r="E11" s="329">
        <f>'[2]Mode of cooking'!D10</f>
        <v>3</v>
      </c>
      <c r="F11" s="329">
        <v>0</v>
      </c>
      <c r="G11" s="329">
        <v>839</v>
      </c>
      <c r="H11" s="330">
        <v>0</v>
      </c>
      <c r="I11" s="330">
        <v>0</v>
      </c>
      <c r="J11" s="331">
        <f>E11+G11+H11</f>
        <v>842</v>
      </c>
      <c r="K11" s="100"/>
      <c r="L11" s="100"/>
      <c r="M11" s="100"/>
    </row>
    <row r="12" spans="1:13" s="15" customFormat="1" ht="15">
      <c r="A12" s="346">
        <v>2</v>
      </c>
      <c r="B12" s="347" t="s">
        <v>887</v>
      </c>
      <c r="C12" s="329">
        <v>0</v>
      </c>
      <c r="D12" s="329">
        <v>0</v>
      </c>
      <c r="E12" s="329">
        <f>'[2]Mode of cooking'!D11</f>
        <v>109</v>
      </c>
      <c r="F12" s="329">
        <v>0</v>
      </c>
      <c r="G12" s="329">
        <v>1182</v>
      </c>
      <c r="H12" s="330">
        <v>0</v>
      </c>
      <c r="I12" s="330">
        <v>0</v>
      </c>
      <c r="J12" s="331">
        <f aca="true" t="shared" si="0" ref="J12:J44">E12+G12+H12</f>
        <v>1291</v>
      </c>
      <c r="K12" s="100"/>
      <c r="L12" s="100"/>
      <c r="M12" s="100"/>
    </row>
    <row r="13" spans="1:13" s="15" customFormat="1" ht="15">
      <c r="A13" s="346">
        <v>3</v>
      </c>
      <c r="B13" s="347" t="s">
        <v>888</v>
      </c>
      <c r="C13" s="329">
        <v>0</v>
      </c>
      <c r="D13" s="329">
        <v>0</v>
      </c>
      <c r="E13" s="329">
        <f>'[2]Mode of cooking'!D12</f>
        <v>2032</v>
      </c>
      <c r="F13" s="329">
        <v>0</v>
      </c>
      <c r="G13" s="329">
        <v>0</v>
      </c>
      <c r="H13" s="330">
        <v>0</v>
      </c>
      <c r="I13" s="330">
        <v>0</v>
      </c>
      <c r="J13" s="331">
        <f t="shared" si="0"/>
        <v>2032</v>
      </c>
      <c r="K13" s="100"/>
      <c r="L13" s="100"/>
      <c r="M13" s="100"/>
    </row>
    <row r="14" spans="1:13" s="15" customFormat="1" ht="15">
      <c r="A14" s="346">
        <v>4</v>
      </c>
      <c r="B14" s="347" t="s">
        <v>889</v>
      </c>
      <c r="C14" s="329">
        <v>0</v>
      </c>
      <c r="D14" s="329">
        <v>0</v>
      </c>
      <c r="E14" s="329">
        <f>'[2]Mode of cooking'!D13</f>
        <v>1852</v>
      </c>
      <c r="F14" s="329">
        <v>0</v>
      </c>
      <c r="G14" s="329">
        <v>0</v>
      </c>
      <c r="H14" s="330">
        <v>0</v>
      </c>
      <c r="I14" s="330">
        <v>0</v>
      </c>
      <c r="J14" s="331">
        <f t="shared" si="0"/>
        <v>1852</v>
      </c>
      <c r="K14" s="100"/>
      <c r="L14" s="100"/>
      <c r="M14" s="100"/>
    </row>
    <row r="15" spans="1:13" s="15" customFormat="1" ht="15">
      <c r="A15" s="346">
        <v>5</v>
      </c>
      <c r="B15" s="347" t="s">
        <v>890</v>
      </c>
      <c r="C15" s="329">
        <v>0</v>
      </c>
      <c r="D15" s="329">
        <v>0</v>
      </c>
      <c r="E15" s="329">
        <f>'[2]Mode of cooking'!D14</f>
        <v>2259</v>
      </c>
      <c r="F15" s="329">
        <v>0</v>
      </c>
      <c r="G15" s="329">
        <v>0</v>
      </c>
      <c r="H15" s="330">
        <v>0</v>
      </c>
      <c r="I15" s="330">
        <v>0</v>
      </c>
      <c r="J15" s="331">
        <f t="shared" si="0"/>
        <v>2259</v>
      </c>
      <c r="K15" s="100"/>
      <c r="L15" s="100"/>
      <c r="M15" s="100"/>
    </row>
    <row r="16" spans="1:13" s="15" customFormat="1" ht="15">
      <c r="A16" s="346">
        <v>6</v>
      </c>
      <c r="B16" s="347" t="s">
        <v>891</v>
      </c>
      <c r="C16" s="329">
        <v>0</v>
      </c>
      <c r="D16" s="329">
        <v>0</v>
      </c>
      <c r="E16" s="329">
        <f>'[2]Mode of cooking'!D15</f>
        <v>1206</v>
      </c>
      <c r="F16" s="329">
        <v>0</v>
      </c>
      <c r="G16" s="329">
        <v>0</v>
      </c>
      <c r="H16" s="330">
        <v>0</v>
      </c>
      <c r="I16" s="330">
        <v>0</v>
      </c>
      <c r="J16" s="331">
        <f t="shared" si="0"/>
        <v>1206</v>
      </c>
      <c r="K16" s="100"/>
      <c r="L16" s="100"/>
      <c r="M16" s="100"/>
    </row>
    <row r="17" spans="1:13" s="15" customFormat="1" ht="15">
      <c r="A17" s="346">
        <v>7</v>
      </c>
      <c r="B17" s="347" t="s">
        <v>892</v>
      </c>
      <c r="C17" s="329">
        <v>0</v>
      </c>
      <c r="D17" s="329">
        <v>0</v>
      </c>
      <c r="E17" s="329">
        <f>'[2]Mode of cooking'!D16</f>
        <v>1444</v>
      </c>
      <c r="F17" s="329">
        <v>0</v>
      </c>
      <c r="G17" s="329">
        <v>20</v>
      </c>
      <c r="H17" s="330">
        <v>0</v>
      </c>
      <c r="I17" s="330">
        <v>0</v>
      </c>
      <c r="J17" s="331">
        <f t="shared" si="0"/>
        <v>1464</v>
      </c>
      <c r="K17" s="100"/>
      <c r="L17" s="100"/>
      <c r="M17" s="100"/>
    </row>
    <row r="18" spans="1:13" s="15" customFormat="1" ht="15">
      <c r="A18" s="346">
        <v>8</v>
      </c>
      <c r="B18" s="347" t="s">
        <v>893</v>
      </c>
      <c r="C18" s="329">
        <v>0</v>
      </c>
      <c r="D18" s="329">
        <v>0</v>
      </c>
      <c r="E18" s="329">
        <f>'[2]Mode of cooking'!D17</f>
        <v>2026</v>
      </c>
      <c r="F18" s="329">
        <v>0</v>
      </c>
      <c r="G18" s="329">
        <v>0</v>
      </c>
      <c r="H18" s="330">
        <v>0</v>
      </c>
      <c r="I18" s="330">
        <v>0</v>
      </c>
      <c r="J18" s="331">
        <f t="shared" si="0"/>
        <v>2026</v>
      </c>
      <c r="K18" s="100"/>
      <c r="L18" s="100"/>
      <c r="M18" s="100"/>
    </row>
    <row r="19" spans="1:13" s="15" customFormat="1" ht="15">
      <c r="A19" s="346">
        <v>9</v>
      </c>
      <c r="B19" s="347" t="s">
        <v>894</v>
      </c>
      <c r="C19" s="329">
        <v>0</v>
      </c>
      <c r="D19" s="329">
        <v>0</v>
      </c>
      <c r="E19" s="329">
        <f>'[2]Mode of cooking'!D18</f>
        <v>1623</v>
      </c>
      <c r="F19" s="329">
        <v>0</v>
      </c>
      <c r="G19" s="329">
        <v>29</v>
      </c>
      <c r="H19" s="330">
        <v>0</v>
      </c>
      <c r="I19" s="330">
        <v>0</v>
      </c>
      <c r="J19" s="331">
        <f t="shared" si="0"/>
        <v>1652</v>
      </c>
      <c r="K19" s="100"/>
      <c r="L19" s="100"/>
      <c r="M19" s="100"/>
    </row>
    <row r="20" spans="1:13" s="15" customFormat="1" ht="15">
      <c r="A20" s="346">
        <v>10</v>
      </c>
      <c r="B20" s="347" t="s">
        <v>895</v>
      </c>
      <c r="C20" s="329">
        <v>0</v>
      </c>
      <c r="D20" s="329">
        <v>0</v>
      </c>
      <c r="E20" s="329">
        <f>'[2]Mode of cooking'!D19</f>
        <v>2423</v>
      </c>
      <c r="F20" s="329">
        <v>0</v>
      </c>
      <c r="G20" s="329">
        <v>0</v>
      </c>
      <c r="H20" s="330">
        <v>0</v>
      </c>
      <c r="I20" s="330">
        <v>0</v>
      </c>
      <c r="J20" s="331">
        <f t="shared" si="0"/>
        <v>2423</v>
      </c>
      <c r="K20" s="100"/>
      <c r="L20" s="100"/>
      <c r="M20" s="100"/>
    </row>
    <row r="21" spans="1:13" s="15" customFormat="1" ht="15">
      <c r="A21" s="346">
        <v>11</v>
      </c>
      <c r="B21" s="347" t="s">
        <v>896</v>
      </c>
      <c r="C21" s="329">
        <v>0</v>
      </c>
      <c r="D21" s="329">
        <v>0</v>
      </c>
      <c r="E21" s="329">
        <f>'[2]Mode of cooking'!D20</f>
        <v>1465</v>
      </c>
      <c r="F21" s="329">
        <v>0</v>
      </c>
      <c r="G21" s="329">
        <v>0</v>
      </c>
      <c r="H21" s="330">
        <v>0</v>
      </c>
      <c r="I21" s="330">
        <v>0</v>
      </c>
      <c r="J21" s="331">
        <f t="shared" si="0"/>
        <v>1465</v>
      </c>
      <c r="K21" s="100"/>
      <c r="L21" s="100"/>
      <c r="M21" s="100"/>
    </row>
    <row r="22" spans="1:13" s="15" customFormat="1" ht="15">
      <c r="A22" s="346">
        <v>12</v>
      </c>
      <c r="B22" s="347" t="s">
        <v>897</v>
      </c>
      <c r="C22" s="329">
        <v>0</v>
      </c>
      <c r="D22" s="329">
        <v>0</v>
      </c>
      <c r="E22" s="329">
        <f>'[2]Mode of cooking'!D21</f>
        <v>2221</v>
      </c>
      <c r="F22" s="329">
        <v>0</v>
      </c>
      <c r="G22" s="329">
        <v>159</v>
      </c>
      <c r="H22" s="330">
        <v>0</v>
      </c>
      <c r="I22" s="330">
        <v>0</v>
      </c>
      <c r="J22" s="331">
        <f t="shared" si="0"/>
        <v>2380</v>
      </c>
      <c r="K22" s="100"/>
      <c r="L22" s="100"/>
      <c r="M22" s="100"/>
    </row>
    <row r="23" spans="1:13" s="15" customFormat="1" ht="15">
      <c r="A23" s="346">
        <v>13</v>
      </c>
      <c r="B23" s="347" t="s">
        <v>898</v>
      </c>
      <c r="C23" s="329">
        <v>0</v>
      </c>
      <c r="D23" s="329">
        <v>0</v>
      </c>
      <c r="E23" s="329">
        <f>'[2]Mode of cooking'!D22</f>
        <v>1988</v>
      </c>
      <c r="F23" s="329">
        <v>0</v>
      </c>
      <c r="G23" s="329"/>
      <c r="H23" s="330">
        <v>0</v>
      </c>
      <c r="I23" s="330">
        <v>0</v>
      </c>
      <c r="J23" s="331">
        <f t="shared" si="0"/>
        <v>1988</v>
      </c>
      <c r="K23" s="100"/>
      <c r="L23" s="100"/>
      <c r="M23" s="100"/>
    </row>
    <row r="24" spans="1:13" s="15" customFormat="1" ht="15">
      <c r="A24" s="346">
        <v>14</v>
      </c>
      <c r="B24" s="347" t="s">
        <v>899</v>
      </c>
      <c r="C24" s="329">
        <v>0</v>
      </c>
      <c r="D24" s="329">
        <v>0</v>
      </c>
      <c r="E24" s="329">
        <f>'[2]Mode of cooking'!D23</f>
        <v>857</v>
      </c>
      <c r="F24" s="329">
        <v>0</v>
      </c>
      <c r="G24" s="329">
        <v>76</v>
      </c>
      <c r="H24" s="330">
        <v>0</v>
      </c>
      <c r="I24" s="330">
        <v>0</v>
      </c>
      <c r="J24" s="331">
        <f t="shared" si="0"/>
        <v>933</v>
      </c>
      <c r="K24" s="100"/>
      <c r="L24" s="100"/>
      <c r="M24" s="100"/>
    </row>
    <row r="25" spans="1:13" s="15" customFormat="1" ht="15">
      <c r="A25" s="346">
        <v>15</v>
      </c>
      <c r="B25" s="347" t="s">
        <v>900</v>
      </c>
      <c r="C25" s="329">
        <v>0</v>
      </c>
      <c r="D25" s="329">
        <v>0</v>
      </c>
      <c r="E25" s="329">
        <f>'[2]Mode of cooking'!D24</f>
        <v>489</v>
      </c>
      <c r="F25" s="329">
        <v>0</v>
      </c>
      <c r="G25" s="329"/>
      <c r="H25" s="330">
        <v>0</v>
      </c>
      <c r="I25" s="330">
        <v>0</v>
      </c>
      <c r="J25" s="331">
        <f t="shared" si="0"/>
        <v>489</v>
      </c>
      <c r="K25" s="100"/>
      <c r="L25" s="100"/>
      <c r="M25" s="100"/>
    </row>
    <row r="26" spans="1:13" s="15" customFormat="1" ht="15">
      <c r="A26" s="346">
        <v>16</v>
      </c>
      <c r="B26" s="347" t="s">
        <v>901</v>
      </c>
      <c r="C26" s="329">
        <v>0</v>
      </c>
      <c r="D26" s="329">
        <v>0</v>
      </c>
      <c r="E26" s="329">
        <f>'[2]Mode of cooking'!D25</f>
        <v>2674</v>
      </c>
      <c r="F26" s="329">
        <v>0</v>
      </c>
      <c r="G26" s="329"/>
      <c r="H26" s="330">
        <v>0</v>
      </c>
      <c r="I26" s="330">
        <v>0</v>
      </c>
      <c r="J26" s="331">
        <f t="shared" si="0"/>
        <v>2674</v>
      </c>
      <c r="K26" s="100"/>
      <c r="L26" s="100"/>
      <c r="M26" s="100"/>
    </row>
    <row r="27" spans="1:13" s="15" customFormat="1" ht="15">
      <c r="A27" s="346">
        <v>17</v>
      </c>
      <c r="B27" s="347" t="s">
        <v>902</v>
      </c>
      <c r="C27" s="329">
        <v>0</v>
      </c>
      <c r="D27" s="329">
        <v>0</v>
      </c>
      <c r="E27" s="329">
        <f>'[2]Mode of cooking'!D26</f>
        <v>1615</v>
      </c>
      <c r="F27" s="329">
        <v>0</v>
      </c>
      <c r="G27" s="329"/>
      <c r="H27" s="330">
        <v>0</v>
      </c>
      <c r="I27" s="330">
        <v>0</v>
      </c>
      <c r="J27" s="331">
        <f t="shared" si="0"/>
        <v>1615</v>
      </c>
      <c r="K27" s="100"/>
      <c r="L27" s="100"/>
      <c r="M27" s="100"/>
    </row>
    <row r="28" spans="1:13" s="15" customFormat="1" ht="15">
      <c r="A28" s="348">
        <v>18</v>
      </c>
      <c r="B28" s="349" t="s">
        <v>903</v>
      </c>
      <c r="C28" s="329">
        <v>0</v>
      </c>
      <c r="D28" s="329">
        <v>0</v>
      </c>
      <c r="E28" s="329">
        <f>'[2]Mode of cooking'!D27</f>
        <v>1272</v>
      </c>
      <c r="F28" s="329">
        <v>0</v>
      </c>
      <c r="G28" s="329">
        <v>135</v>
      </c>
      <c r="H28" s="330">
        <v>0</v>
      </c>
      <c r="I28" s="330">
        <v>0</v>
      </c>
      <c r="J28" s="331">
        <f t="shared" si="0"/>
        <v>1407</v>
      </c>
      <c r="K28" s="100"/>
      <c r="L28" s="100"/>
      <c r="M28" s="100"/>
    </row>
    <row r="29" spans="1:13" s="15" customFormat="1" ht="15">
      <c r="A29" s="346">
        <v>19</v>
      </c>
      <c r="B29" s="347" t="s">
        <v>904</v>
      </c>
      <c r="C29" s="329">
        <v>0</v>
      </c>
      <c r="D29" s="329">
        <v>0</v>
      </c>
      <c r="E29" s="329">
        <f>'[2]Mode of cooking'!D28</f>
        <v>958</v>
      </c>
      <c r="F29" s="329">
        <v>0</v>
      </c>
      <c r="G29" s="329"/>
      <c r="H29" s="330">
        <v>0</v>
      </c>
      <c r="I29" s="330">
        <v>0</v>
      </c>
      <c r="J29" s="331">
        <f t="shared" si="0"/>
        <v>958</v>
      </c>
      <c r="K29" s="100"/>
      <c r="L29" s="100"/>
      <c r="M29" s="100"/>
    </row>
    <row r="30" spans="1:13" s="15" customFormat="1" ht="15">
      <c r="A30" s="348">
        <v>20</v>
      </c>
      <c r="B30" s="349" t="s">
        <v>905</v>
      </c>
      <c r="C30" s="329">
        <v>0</v>
      </c>
      <c r="D30" s="329">
        <v>0</v>
      </c>
      <c r="E30" s="329">
        <v>0</v>
      </c>
      <c r="F30" s="329">
        <v>0</v>
      </c>
      <c r="G30" s="329">
        <v>1077</v>
      </c>
      <c r="H30" s="330">
        <v>0</v>
      </c>
      <c r="I30" s="330">
        <v>0</v>
      </c>
      <c r="J30" s="331">
        <f t="shared" si="0"/>
        <v>1077</v>
      </c>
      <c r="K30" s="100"/>
      <c r="L30" s="100"/>
      <c r="M30" s="100"/>
    </row>
    <row r="31" spans="1:13" s="15" customFormat="1" ht="15">
      <c r="A31" s="346">
        <v>21</v>
      </c>
      <c r="B31" s="347" t="s">
        <v>906</v>
      </c>
      <c r="C31" s="329">
        <v>0</v>
      </c>
      <c r="D31" s="329">
        <v>0</v>
      </c>
      <c r="E31" s="329">
        <f>'[2]Mode of cooking'!D30</f>
        <v>1087</v>
      </c>
      <c r="F31" s="329">
        <v>0</v>
      </c>
      <c r="G31" s="329"/>
      <c r="H31" s="330">
        <v>0</v>
      </c>
      <c r="I31" s="330">
        <v>0</v>
      </c>
      <c r="J31" s="331">
        <f t="shared" si="0"/>
        <v>1087</v>
      </c>
      <c r="K31" s="100"/>
      <c r="L31" s="100"/>
      <c r="M31" s="100"/>
    </row>
    <row r="32" spans="1:13" s="15" customFormat="1" ht="15">
      <c r="A32" s="346">
        <v>22</v>
      </c>
      <c r="B32" s="347" t="s">
        <v>907</v>
      </c>
      <c r="C32" s="329">
        <v>0</v>
      </c>
      <c r="D32" s="329">
        <v>0</v>
      </c>
      <c r="E32" s="329">
        <f>'[2]Mode of cooking'!D31</f>
        <v>1251</v>
      </c>
      <c r="F32" s="329">
        <v>0</v>
      </c>
      <c r="G32" s="329">
        <v>18</v>
      </c>
      <c r="H32" s="330">
        <v>0</v>
      </c>
      <c r="I32" s="330">
        <v>0</v>
      </c>
      <c r="J32" s="331">
        <f t="shared" si="0"/>
        <v>1269</v>
      </c>
      <c r="K32" s="100"/>
      <c r="L32" s="100"/>
      <c r="M32" s="100"/>
    </row>
    <row r="33" spans="1:13" s="15" customFormat="1" ht="15">
      <c r="A33" s="346">
        <v>23</v>
      </c>
      <c r="B33" s="347" t="s">
        <v>908</v>
      </c>
      <c r="C33" s="329">
        <v>0</v>
      </c>
      <c r="D33" s="329">
        <v>0</v>
      </c>
      <c r="E33" s="329">
        <f>'[2]Mode of cooking'!D32</f>
        <v>1459</v>
      </c>
      <c r="F33" s="329">
        <v>0</v>
      </c>
      <c r="G33" s="329">
        <v>58</v>
      </c>
      <c r="H33" s="330">
        <v>0</v>
      </c>
      <c r="I33" s="330">
        <v>0</v>
      </c>
      <c r="J33" s="331">
        <f t="shared" si="0"/>
        <v>1517</v>
      </c>
      <c r="K33" s="100"/>
      <c r="L33" s="100"/>
      <c r="M33" s="100"/>
    </row>
    <row r="34" spans="1:13" s="15" customFormat="1" ht="15">
      <c r="A34" s="346">
        <v>24</v>
      </c>
      <c r="B34" s="347" t="s">
        <v>909</v>
      </c>
      <c r="C34" s="329">
        <v>0</v>
      </c>
      <c r="D34" s="329">
        <v>0</v>
      </c>
      <c r="E34" s="329">
        <f>'[2]Mode of cooking'!D33</f>
        <v>851</v>
      </c>
      <c r="F34" s="329">
        <v>0</v>
      </c>
      <c r="G34" s="329"/>
      <c r="H34" s="330">
        <v>0</v>
      </c>
      <c r="I34" s="330">
        <v>0</v>
      </c>
      <c r="J34" s="331">
        <f t="shared" si="0"/>
        <v>851</v>
      </c>
      <c r="K34" s="100"/>
      <c r="L34" s="100"/>
      <c r="M34" s="100"/>
    </row>
    <row r="35" spans="1:13" s="15" customFormat="1" ht="15">
      <c r="A35" s="346">
        <v>25</v>
      </c>
      <c r="B35" s="347" t="s">
        <v>910</v>
      </c>
      <c r="C35" s="329">
        <v>0</v>
      </c>
      <c r="D35" s="329">
        <v>0</v>
      </c>
      <c r="E35" s="329">
        <f>'[2]Mode of cooking'!D34</f>
        <v>1187</v>
      </c>
      <c r="F35" s="329">
        <v>0</v>
      </c>
      <c r="G35" s="329">
        <v>606</v>
      </c>
      <c r="H35" s="330">
        <v>0</v>
      </c>
      <c r="I35" s="330">
        <v>0</v>
      </c>
      <c r="J35" s="331">
        <f t="shared" si="0"/>
        <v>1793</v>
      </c>
      <c r="K35" s="100"/>
      <c r="L35" s="100"/>
      <c r="M35" s="100"/>
    </row>
    <row r="36" spans="1:13" s="15" customFormat="1" ht="15">
      <c r="A36" s="346">
        <v>26</v>
      </c>
      <c r="B36" s="347" t="s">
        <v>911</v>
      </c>
      <c r="C36" s="329">
        <v>0</v>
      </c>
      <c r="D36" s="329">
        <v>0</v>
      </c>
      <c r="E36" s="329">
        <f>'[2]Mode of cooking'!D35</f>
        <v>1825</v>
      </c>
      <c r="F36" s="329">
        <v>0</v>
      </c>
      <c r="G36" s="329">
        <v>428</v>
      </c>
      <c r="H36" s="330">
        <v>0</v>
      </c>
      <c r="I36" s="330">
        <v>0</v>
      </c>
      <c r="J36" s="331">
        <f t="shared" si="0"/>
        <v>2253</v>
      </c>
      <c r="K36" s="100"/>
      <c r="L36" s="100"/>
      <c r="M36" s="100"/>
    </row>
    <row r="37" spans="1:13" s="15" customFormat="1" ht="15">
      <c r="A37" s="346">
        <v>27</v>
      </c>
      <c r="B37" s="347" t="s">
        <v>912</v>
      </c>
      <c r="C37" s="329">
        <v>0</v>
      </c>
      <c r="D37" s="329">
        <v>0</v>
      </c>
      <c r="E37" s="329">
        <f>'[2]Mode of cooking'!D36</f>
        <v>1606</v>
      </c>
      <c r="F37" s="329">
        <v>0</v>
      </c>
      <c r="G37" s="329">
        <v>70</v>
      </c>
      <c r="H37" s="330">
        <v>0</v>
      </c>
      <c r="I37" s="330">
        <v>0</v>
      </c>
      <c r="J37" s="331">
        <f t="shared" si="0"/>
        <v>1676</v>
      </c>
      <c r="K37" s="100"/>
      <c r="L37" s="100"/>
      <c r="M37" s="100"/>
    </row>
    <row r="38" spans="1:13" s="15" customFormat="1" ht="15">
      <c r="A38" s="346">
        <v>28</v>
      </c>
      <c r="B38" s="347" t="s">
        <v>913</v>
      </c>
      <c r="C38" s="329">
        <v>0</v>
      </c>
      <c r="D38" s="329">
        <v>0</v>
      </c>
      <c r="E38" s="329">
        <f>'[2]Mode of cooking'!D37</f>
        <v>2319</v>
      </c>
      <c r="F38" s="329">
        <v>0</v>
      </c>
      <c r="G38" s="329"/>
      <c r="H38" s="330">
        <v>0</v>
      </c>
      <c r="I38" s="330">
        <v>0</v>
      </c>
      <c r="J38" s="331">
        <f t="shared" si="0"/>
        <v>2319</v>
      </c>
      <c r="K38" s="100"/>
      <c r="L38" s="100"/>
      <c r="M38" s="100"/>
    </row>
    <row r="39" spans="1:13" s="15" customFormat="1" ht="15">
      <c r="A39" s="346">
        <v>29</v>
      </c>
      <c r="B39" s="347" t="s">
        <v>914</v>
      </c>
      <c r="C39" s="329">
        <v>0</v>
      </c>
      <c r="D39" s="329">
        <v>0</v>
      </c>
      <c r="E39" s="329">
        <f>'[2]Mode of cooking'!D38</f>
        <v>1768</v>
      </c>
      <c r="F39" s="329">
        <v>0</v>
      </c>
      <c r="G39" s="329"/>
      <c r="H39" s="330">
        <v>0</v>
      </c>
      <c r="I39" s="330">
        <v>0</v>
      </c>
      <c r="J39" s="331">
        <f t="shared" si="0"/>
        <v>1768</v>
      </c>
      <c r="K39" s="100"/>
      <c r="L39" s="100"/>
      <c r="M39" s="100"/>
    </row>
    <row r="40" spans="1:13" s="15" customFormat="1" ht="15">
      <c r="A40" s="346">
        <v>30</v>
      </c>
      <c r="B40" s="347" t="s">
        <v>915</v>
      </c>
      <c r="C40" s="329">
        <v>0</v>
      </c>
      <c r="D40" s="329">
        <v>0</v>
      </c>
      <c r="E40" s="329">
        <f>'[2]Mode of cooking'!D39</f>
        <v>1129</v>
      </c>
      <c r="F40" s="329">
        <v>0</v>
      </c>
      <c r="G40" s="329">
        <v>551</v>
      </c>
      <c r="H40" s="330">
        <v>0</v>
      </c>
      <c r="I40" s="330">
        <v>0</v>
      </c>
      <c r="J40" s="331">
        <f t="shared" si="0"/>
        <v>1680</v>
      </c>
      <c r="K40" s="100"/>
      <c r="L40" s="100"/>
      <c r="M40" s="100"/>
    </row>
    <row r="41" spans="1:13" ht="15">
      <c r="A41" s="346">
        <v>31</v>
      </c>
      <c r="B41" s="347" t="s">
        <v>916</v>
      </c>
      <c r="C41" s="329">
        <v>0</v>
      </c>
      <c r="D41" s="329">
        <v>0</v>
      </c>
      <c r="E41" s="329">
        <f>'[2]Mode of cooking'!D40</f>
        <v>2163</v>
      </c>
      <c r="F41" s="329">
        <v>0</v>
      </c>
      <c r="G41" s="329">
        <v>120</v>
      </c>
      <c r="H41" s="330">
        <v>72</v>
      </c>
      <c r="I41" s="330">
        <v>0</v>
      </c>
      <c r="J41" s="331">
        <f t="shared" si="0"/>
        <v>2355</v>
      </c>
      <c r="K41" s="90"/>
      <c r="L41" s="90"/>
      <c r="M41" s="90"/>
    </row>
    <row r="42" spans="1:13" ht="15">
      <c r="A42" s="346">
        <v>32</v>
      </c>
      <c r="B42" s="347" t="s">
        <v>917</v>
      </c>
      <c r="C42" s="329">
        <v>0</v>
      </c>
      <c r="D42" s="329">
        <v>0</v>
      </c>
      <c r="E42" s="329">
        <f>'[2]Mode of cooking'!D41</f>
        <v>1156</v>
      </c>
      <c r="F42" s="329">
        <v>0</v>
      </c>
      <c r="G42" s="329"/>
      <c r="H42" s="330">
        <v>0</v>
      </c>
      <c r="I42" s="330">
        <v>0</v>
      </c>
      <c r="J42" s="331">
        <f t="shared" si="0"/>
        <v>1156</v>
      </c>
      <c r="K42" s="90"/>
      <c r="L42" s="90"/>
      <c r="M42" s="90"/>
    </row>
    <row r="43" spans="1:13" ht="15">
      <c r="A43" s="346">
        <v>33</v>
      </c>
      <c r="B43" s="347" t="s">
        <v>918</v>
      </c>
      <c r="C43" s="329">
        <v>0</v>
      </c>
      <c r="D43" s="329">
        <v>0</v>
      </c>
      <c r="E43" s="329">
        <f>'[2]Mode of cooking'!D42</f>
        <v>1720</v>
      </c>
      <c r="F43" s="329">
        <v>0</v>
      </c>
      <c r="G43" s="329"/>
      <c r="H43" s="330">
        <v>0</v>
      </c>
      <c r="I43" s="330">
        <v>0</v>
      </c>
      <c r="J43" s="331">
        <f t="shared" si="0"/>
        <v>1720</v>
      </c>
      <c r="K43" s="90"/>
      <c r="L43" s="90"/>
      <c r="M43" s="90"/>
    </row>
    <row r="44" spans="1:13" ht="15">
      <c r="A44" s="346">
        <v>34</v>
      </c>
      <c r="B44" s="347" t="s">
        <v>919</v>
      </c>
      <c r="C44" s="329">
        <v>0</v>
      </c>
      <c r="D44" s="329">
        <v>0</v>
      </c>
      <c r="E44" s="329">
        <f>'[2]Mode of cooking'!D43</f>
        <v>1045</v>
      </c>
      <c r="F44" s="329">
        <v>0</v>
      </c>
      <c r="G44" s="329">
        <v>54</v>
      </c>
      <c r="H44" s="330">
        <v>0</v>
      </c>
      <c r="I44" s="330">
        <v>0</v>
      </c>
      <c r="J44" s="331">
        <f t="shared" si="0"/>
        <v>1099</v>
      </c>
      <c r="K44" s="90"/>
      <c r="L44" s="90"/>
      <c r="M44" s="90"/>
    </row>
    <row r="45" spans="1:13" ht="12.75">
      <c r="A45" s="3" t="s">
        <v>19</v>
      </c>
      <c r="B45" s="9"/>
      <c r="C45" s="329">
        <v>0</v>
      </c>
      <c r="D45" s="329">
        <v>0</v>
      </c>
      <c r="E45" s="329">
        <f>'[2]Mode of cooking'!D44</f>
        <v>49082</v>
      </c>
      <c r="F45" s="329">
        <v>0</v>
      </c>
      <c r="G45" s="329">
        <f>SUM(G11:G44)</f>
        <v>5422</v>
      </c>
      <c r="H45" s="329">
        <f>SUM(H11:H44)</f>
        <v>72</v>
      </c>
      <c r="I45" s="330">
        <v>0</v>
      </c>
      <c r="J45" s="331">
        <f>SUM(J11:J44)</f>
        <v>54576</v>
      </c>
      <c r="K45" s="90"/>
      <c r="L45" s="90"/>
      <c r="M45" s="90"/>
    </row>
    <row r="46" spans="1:13" ht="12.75">
      <c r="A46" s="96"/>
      <c r="B46" s="90"/>
      <c r="C46" s="90"/>
      <c r="D46" s="90"/>
      <c r="E46" s="90"/>
      <c r="F46" s="90"/>
      <c r="G46" s="90"/>
      <c r="H46" s="90"/>
      <c r="I46" s="90"/>
      <c r="J46" s="90"/>
      <c r="K46" s="90"/>
      <c r="L46" s="90"/>
      <c r="M46" s="90"/>
    </row>
    <row r="47" spans="1:13" ht="12.75">
      <c r="A47" s="90"/>
      <c r="B47" s="90"/>
      <c r="C47" s="90"/>
      <c r="D47" s="90"/>
      <c r="E47" s="90"/>
      <c r="F47" s="90"/>
      <c r="G47" s="90"/>
      <c r="H47" s="90"/>
      <c r="I47" s="90"/>
      <c r="J47" s="90"/>
      <c r="K47" s="90"/>
      <c r="L47" s="90"/>
      <c r="M47" s="90"/>
    </row>
    <row r="48" spans="1:13" ht="12.75">
      <c r="A48" s="90" t="s">
        <v>123</v>
      </c>
      <c r="B48" s="90"/>
      <c r="C48" s="90"/>
      <c r="D48" s="90"/>
      <c r="E48" s="90"/>
      <c r="F48" s="90"/>
      <c r="G48" s="90"/>
      <c r="H48" s="90"/>
      <c r="I48" s="90"/>
      <c r="J48" s="90"/>
      <c r="K48" s="90"/>
      <c r="L48" s="90"/>
      <c r="M48" s="90"/>
    </row>
    <row r="49" spans="1:13" ht="12.75">
      <c r="A49" s="90" t="s">
        <v>199</v>
      </c>
      <c r="B49" s="90"/>
      <c r="C49" s="90"/>
      <c r="D49" s="90"/>
      <c r="E49" s="90"/>
      <c r="F49" s="90"/>
      <c r="G49" s="90"/>
      <c r="H49" s="90"/>
      <c r="I49" s="90"/>
      <c r="J49" s="90"/>
      <c r="K49" s="90"/>
      <c r="L49" s="90"/>
      <c r="M49" s="90"/>
    </row>
    <row r="50" ht="12.75">
      <c r="A50" t="s">
        <v>124</v>
      </c>
    </row>
    <row r="51" spans="1:13" ht="12.75">
      <c r="A51" s="893" t="s">
        <v>125</v>
      </c>
      <c r="B51" s="893"/>
      <c r="C51" s="893"/>
      <c r="D51" s="893"/>
      <c r="E51" s="893"/>
      <c r="F51" s="893"/>
      <c r="G51" s="893"/>
      <c r="H51" s="893"/>
      <c r="I51" s="893"/>
      <c r="J51" s="893"/>
      <c r="K51" s="893"/>
      <c r="L51" s="893"/>
      <c r="M51" s="893"/>
    </row>
    <row r="52" spans="1:13" ht="12.75">
      <c r="A52" s="905" t="s">
        <v>126</v>
      </c>
      <c r="B52" s="905"/>
      <c r="C52" s="905"/>
      <c r="D52" s="905"/>
      <c r="E52" s="90"/>
      <c r="F52" s="90"/>
      <c r="G52" s="90"/>
      <c r="H52" s="90"/>
      <c r="I52" s="90"/>
      <c r="J52" s="90"/>
      <c r="K52" s="90"/>
      <c r="L52" s="90"/>
      <c r="M52" s="90"/>
    </row>
    <row r="53" spans="1:13" ht="12.75">
      <c r="A53" s="136" t="s">
        <v>168</v>
      </c>
      <c r="B53" s="136"/>
      <c r="C53" s="136"/>
      <c r="D53" s="136"/>
      <c r="E53" s="90"/>
      <c r="F53" s="90"/>
      <c r="H53" s="205" t="s">
        <v>13</v>
      </c>
      <c r="J53" s="90"/>
      <c r="K53" s="90"/>
      <c r="L53" s="90"/>
      <c r="M53" s="90"/>
    </row>
    <row r="54" spans="1:13" ht="12.75">
      <c r="A54" s="136"/>
      <c r="B54" s="136"/>
      <c r="C54" s="136"/>
      <c r="D54" s="136"/>
      <c r="E54" s="90"/>
      <c r="F54" s="90"/>
      <c r="G54" s="738" t="s">
        <v>14</v>
      </c>
      <c r="H54" s="738"/>
      <c r="I54" s="738"/>
      <c r="J54" s="90"/>
      <c r="K54" s="90"/>
      <c r="L54" s="90"/>
      <c r="M54" s="90"/>
    </row>
    <row r="55" spans="1:13" ht="15.75">
      <c r="A55" s="99"/>
      <c r="B55" s="99"/>
      <c r="C55" s="99"/>
      <c r="D55" s="99"/>
      <c r="E55" s="99"/>
      <c r="F55" s="99"/>
      <c r="G55" s="738" t="s">
        <v>88</v>
      </c>
      <c r="H55" s="738"/>
      <c r="I55" s="738"/>
      <c r="J55" s="137"/>
      <c r="K55" s="137"/>
      <c r="L55" s="90"/>
      <c r="M55" s="90"/>
    </row>
    <row r="56" spans="1:13" ht="15.75">
      <c r="A56" s="137"/>
      <c r="B56" s="137"/>
      <c r="C56" s="137"/>
      <c r="D56" s="137"/>
      <c r="E56" s="137"/>
      <c r="F56" s="137"/>
      <c r="H56" s="206" t="s">
        <v>85</v>
      </c>
      <c r="J56" s="137"/>
      <c r="K56" s="90"/>
      <c r="L56" s="90"/>
      <c r="M56" s="90"/>
    </row>
    <row r="57" spans="1:13" ht="15.75" customHeight="1">
      <c r="A57" s="137"/>
      <c r="B57" s="137"/>
      <c r="C57" s="137"/>
      <c r="D57" s="137"/>
      <c r="E57" s="137"/>
      <c r="F57" s="137"/>
      <c r="G57" s="137"/>
      <c r="H57" s="137"/>
      <c r="I57" s="137"/>
      <c r="J57" s="137"/>
      <c r="K57" s="137"/>
      <c r="L57" s="90"/>
      <c r="M57" s="90"/>
    </row>
    <row r="58" spans="1:13" ht="12.75">
      <c r="A58" s="90"/>
      <c r="B58" s="90"/>
      <c r="C58" s="90"/>
      <c r="D58" s="90"/>
      <c r="E58" s="90"/>
      <c r="F58" s="90"/>
      <c r="G58" s="36"/>
      <c r="H58" s="36"/>
      <c r="I58" s="36"/>
      <c r="J58" s="36"/>
      <c r="K58" s="36"/>
      <c r="L58" s="36"/>
      <c r="M58" s="90"/>
    </row>
    <row r="59" spans="1:13" ht="12.75">
      <c r="A59" s="585"/>
      <c r="B59" s="585"/>
      <c r="C59" s="585"/>
      <c r="D59" s="585"/>
      <c r="E59" s="585"/>
      <c r="F59" s="585"/>
      <c r="G59" s="585"/>
      <c r="H59" s="585"/>
      <c r="I59" s="585"/>
      <c r="J59" s="585"/>
      <c r="K59" s="90"/>
      <c r="L59" s="90"/>
      <c r="M59" s="90"/>
    </row>
  </sheetData>
  <sheetProtection/>
  <mergeCells count="15">
    <mergeCell ref="A52:D52"/>
    <mergeCell ref="G54:I54"/>
    <mergeCell ref="G55:I55"/>
    <mergeCell ref="D1:E1"/>
    <mergeCell ref="G1:J1"/>
    <mergeCell ref="A2:J2"/>
    <mergeCell ref="A4:J4"/>
    <mergeCell ref="A5:B5"/>
    <mergeCell ref="K51:M51"/>
    <mergeCell ref="A8:A9"/>
    <mergeCell ref="B8:B9"/>
    <mergeCell ref="C8:J8"/>
    <mergeCell ref="C3:I3"/>
    <mergeCell ref="A51:D51"/>
    <mergeCell ref="E51:J5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9" r:id="rId1"/>
</worksheet>
</file>

<file path=xl/worksheets/sheet49.xml><?xml version="1.0" encoding="utf-8"?>
<worksheet xmlns="http://schemas.openxmlformats.org/spreadsheetml/2006/main" xmlns:r="http://schemas.openxmlformats.org/officeDocument/2006/relationships">
  <dimension ref="A1:Z141"/>
  <sheetViews>
    <sheetView view="pageBreakPreview" zoomScale="76" zoomScaleNormal="80" zoomScaleSheetLayoutView="76" zoomScalePageLayoutView="0" workbookViewId="0" topLeftCell="A121">
      <selection activeCell="A1" sqref="A1:IV16384"/>
    </sheetView>
  </sheetViews>
  <sheetFormatPr defaultColWidth="9.140625" defaultRowHeight="12.75"/>
  <cols>
    <col min="1" max="1" width="6.140625" style="0" customWidth="1"/>
    <col min="2" max="2" width="26.140625" style="0" customWidth="1"/>
    <col min="3" max="5" width="17.00390625" style="0" customWidth="1"/>
    <col min="6" max="6" width="30.7109375" style="0" customWidth="1"/>
    <col min="7" max="11" width="17.00390625" style="0" customWidth="1"/>
    <col min="12" max="12" width="18.8515625" style="0" customWidth="1"/>
    <col min="13" max="13" width="18.7109375" style="0" customWidth="1"/>
    <col min="14" max="14" width="12.28125" style="0" customWidth="1"/>
    <col min="15" max="15" width="12.7109375" style="0" customWidth="1"/>
    <col min="16" max="16" width="16.140625" style="0" customWidth="1"/>
  </cols>
  <sheetData>
    <row r="1" spans="1:16" ht="15">
      <c r="A1" s="90"/>
      <c r="B1" s="90"/>
      <c r="C1" s="90"/>
      <c r="D1" s="90"/>
      <c r="E1" s="90"/>
      <c r="F1" s="90"/>
      <c r="G1" s="90"/>
      <c r="H1" s="90"/>
      <c r="I1" s="90"/>
      <c r="J1" s="90"/>
      <c r="K1" s="90"/>
      <c r="L1" s="809" t="s">
        <v>547</v>
      </c>
      <c r="M1" s="809"/>
      <c r="N1" s="101"/>
      <c r="O1" s="90"/>
      <c r="P1" s="90"/>
    </row>
    <row r="2" spans="1:16" ht="15.75">
      <c r="A2" s="890" t="s">
        <v>0</v>
      </c>
      <c r="B2" s="890"/>
      <c r="C2" s="890"/>
      <c r="D2" s="890"/>
      <c r="E2" s="890"/>
      <c r="F2" s="890"/>
      <c r="G2" s="890"/>
      <c r="H2" s="890"/>
      <c r="I2" s="890"/>
      <c r="J2" s="890"/>
      <c r="K2" s="890"/>
      <c r="L2" s="890"/>
      <c r="M2" s="890"/>
      <c r="N2" s="90"/>
      <c r="O2" s="90"/>
      <c r="P2" s="90"/>
    </row>
    <row r="3" spans="1:16" ht="20.25">
      <c r="A3" s="736" t="s">
        <v>704</v>
      </c>
      <c r="B3" s="736"/>
      <c r="C3" s="736"/>
      <c r="D3" s="736"/>
      <c r="E3" s="736"/>
      <c r="F3" s="736"/>
      <c r="G3" s="736"/>
      <c r="H3" s="736"/>
      <c r="I3" s="736"/>
      <c r="J3" s="736"/>
      <c r="K3" s="736"/>
      <c r="L3" s="736"/>
      <c r="M3" s="736"/>
      <c r="N3" s="90"/>
      <c r="O3" s="90"/>
      <c r="P3" s="90"/>
    </row>
    <row r="4" spans="1:16" ht="12.75">
      <c r="A4" s="90"/>
      <c r="B4" s="90"/>
      <c r="C4" s="90"/>
      <c r="D4" s="90"/>
      <c r="E4" s="90"/>
      <c r="F4" s="90"/>
      <c r="G4" s="90"/>
      <c r="H4" s="90"/>
      <c r="I4" s="90"/>
      <c r="J4" s="90"/>
      <c r="K4" s="90"/>
      <c r="L4" s="90"/>
      <c r="M4" s="90"/>
      <c r="N4" s="90"/>
      <c r="O4" s="90"/>
      <c r="P4" s="90"/>
    </row>
    <row r="5" spans="1:16" ht="15.75">
      <c r="A5" s="737" t="s">
        <v>546</v>
      </c>
      <c r="B5" s="737"/>
      <c r="C5" s="737"/>
      <c r="D5" s="737"/>
      <c r="E5" s="737"/>
      <c r="F5" s="737"/>
      <c r="G5" s="737"/>
      <c r="H5" s="737"/>
      <c r="I5" s="737"/>
      <c r="J5" s="737"/>
      <c r="K5" s="737"/>
      <c r="L5" s="737"/>
      <c r="M5" s="737"/>
      <c r="N5" s="90"/>
      <c r="O5" s="90"/>
      <c r="P5" s="90"/>
    </row>
    <row r="6" spans="1:16" ht="12.75">
      <c r="A6" s="90"/>
      <c r="B6" s="90"/>
      <c r="C6" s="90"/>
      <c r="D6" s="90"/>
      <c r="E6" s="90"/>
      <c r="F6" s="90"/>
      <c r="G6" s="90"/>
      <c r="H6" s="90"/>
      <c r="I6" s="90"/>
      <c r="J6" s="90"/>
      <c r="K6" s="90"/>
      <c r="L6" s="90"/>
      <c r="M6" s="90"/>
      <c r="N6" s="90"/>
      <c r="O6" s="90"/>
      <c r="P6" s="90"/>
    </row>
    <row r="7" spans="1:16" ht="12.75">
      <c r="A7" s="667" t="s">
        <v>1137</v>
      </c>
      <c r="B7" s="667"/>
      <c r="C7" s="32"/>
      <c r="D7" s="32"/>
      <c r="E7" s="32"/>
      <c r="F7" s="90"/>
      <c r="G7" s="90"/>
      <c r="H7" s="90"/>
      <c r="I7" s="90"/>
      <c r="J7" s="90"/>
      <c r="K7" s="90"/>
      <c r="L7" s="90"/>
      <c r="M7" s="90"/>
      <c r="N7" s="90"/>
      <c r="O7" s="90"/>
      <c r="P7" s="90"/>
    </row>
    <row r="8" spans="1:16" ht="18">
      <c r="A8" s="93"/>
      <c r="B8" s="93"/>
      <c r="C8" s="93"/>
      <c r="D8" s="93"/>
      <c r="E8" s="93"/>
      <c r="F8" s="90"/>
      <c r="G8" s="90"/>
      <c r="H8" s="90"/>
      <c r="I8" s="90"/>
      <c r="J8" s="90"/>
      <c r="K8" s="90"/>
      <c r="L8" s="90"/>
      <c r="M8" s="90"/>
      <c r="N8" s="90"/>
      <c r="O8" s="90"/>
      <c r="P8" s="90"/>
    </row>
    <row r="9" spans="1:26" ht="19.5" customHeight="1">
      <c r="A9" s="891" t="s">
        <v>2</v>
      </c>
      <c r="B9" s="891" t="s">
        <v>3</v>
      </c>
      <c r="C9" s="908" t="s">
        <v>121</v>
      </c>
      <c r="D9" s="908"/>
      <c r="E9" s="909"/>
      <c r="F9" s="907" t="s">
        <v>122</v>
      </c>
      <c r="G9" s="908"/>
      <c r="H9" s="908"/>
      <c r="I9" s="909"/>
      <c r="J9" s="907" t="s">
        <v>197</v>
      </c>
      <c r="K9" s="908"/>
      <c r="L9" s="908"/>
      <c r="M9" s="909"/>
      <c r="Y9" s="9"/>
      <c r="Z9" s="13"/>
    </row>
    <row r="10" spans="1:13" ht="45.75" customHeight="1">
      <c r="A10" s="891"/>
      <c r="B10" s="891"/>
      <c r="C10" s="139" t="s">
        <v>388</v>
      </c>
      <c r="D10" s="4" t="s">
        <v>385</v>
      </c>
      <c r="E10" s="139" t="s">
        <v>200</v>
      </c>
      <c r="F10" s="4" t="s">
        <v>383</v>
      </c>
      <c r="G10" s="139" t="s">
        <v>384</v>
      </c>
      <c r="H10" s="4" t="s">
        <v>385</v>
      </c>
      <c r="I10" s="139" t="s">
        <v>200</v>
      </c>
      <c r="J10" s="4" t="s">
        <v>387</v>
      </c>
      <c r="K10" s="139" t="s">
        <v>384</v>
      </c>
      <c r="L10" s="4" t="s">
        <v>385</v>
      </c>
      <c r="M10" s="5" t="s">
        <v>200</v>
      </c>
    </row>
    <row r="11" spans="1:13" s="15" customFormat="1" ht="12.75">
      <c r="A11" s="329">
        <v>1</v>
      </c>
      <c r="B11" s="329">
        <v>2</v>
      </c>
      <c r="C11" s="329">
        <v>3</v>
      </c>
      <c r="D11" s="329">
        <v>4</v>
      </c>
      <c r="E11" s="329">
        <v>5</v>
      </c>
      <c r="F11" s="329">
        <v>6</v>
      </c>
      <c r="G11" s="329">
        <v>7</v>
      </c>
      <c r="H11" s="329">
        <v>8</v>
      </c>
      <c r="I11" s="329">
        <v>9</v>
      </c>
      <c r="J11" s="329">
        <v>10</v>
      </c>
      <c r="K11" s="329">
        <v>11</v>
      </c>
      <c r="L11" s="329">
        <v>12</v>
      </c>
      <c r="M11" s="329">
        <v>13</v>
      </c>
    </row>
    <row r="12" spans="1:13" s="15" customFormat="1" ht="47.25">
      <c r="A12" s="906">
        <v>1</v>
      </c>
      <c r="B12" s="910" t="s">
        <v>975</v>
      </c>
      <c r="C12" s="470"/>
      <c r="D12" s="470"/>
      <c r="E12" s="470"/>
      <c r="F12" s="471" t="s">
        <v>976</v>
      </c>
      <c r="G12" s="612">
        <v>1</v>
      </c>
      <c r="H12" s="612">
        <v>18</v>
      </c>
      <c r="I12" s="612">
        <v>4024</v>
      </c>
      <c r="J12" s="612"/>
      <c r="K12" s="470"/>
      <c r="L12" s="470"/>
      <c r="M12" s="470"/>
    </row>
    <row r="13" spans="1:13" s="15" customFormat="1" ht="47.25">
      <c r="A13" s="906"/>
      <c r="B13" s="910"/>
      <c r="C13" s="470"/>
      <c r="D13" s="470"/>
      <c r="E13" s="470"/>
      <c r="F13" s="471" t="s">
        <v>977</v>
      </c>
      <c r="G13" s="612">
        <v>1</v>
      </c>
      <c r="H13" s="612">
        <v>32</v>
      </c>
      <c r="I13" s="612">
        <v>5764</v>
      </c>
      <c r="J13" s="612"/>
      <c r="K13" s="470"/>
      <c r="L13" s="470"/>
      <c r="M13" s="470"/>
    </row>
    <row r="14" spans="1:13" s="15" customFormat="1" ht="47.25">
      <c r="A14" s="906"/>
      <c r="B14" s="910"/>
      <c r="C14" s="470"/>
      <c r="D14" s="470"/>
      <c r="E14" s="470"/>
      <c r="F14" s="471" t="s">
        <v>978</v>
      </c>
      <c r="G14" s="612">
        <v>1</v>
      </c>
      <c r="H14" s="612">
        <v>11</v>
      </c>
      <c r="I14" s="612">
        <v>3806</v>
      </c>
      <c r="J14" s="612"/>
      <c r="K14" s="470"/>
      <c r="L14" s="470"/>
      <c r="M14" s="470"/>
    </row>
    <row r="15" spans="1:13" s="15" customFormat="1" ht="47.25">
      <c r="A15" s="906"/>
      <c r="B15" s="910"/>
      <c r="C15" s="470"/>
      <c r="D15" s="470"/>
      <c r="E15" s="470"/>
      <c r="F15" s="471" t="s">
        <v>979</v>
      </c>
      <c r="G15" s="612">
        <v>1</v>
      </c>
      <c r="H15" s="612">
        <v>4</v>
      </c>
      <c r="I15" s="612">
        <v>919</v>
      </c>
      <c r="J15" s="612"/>
      <c r="K15" s="470"/>
      <c r="L15" s="470"/>
      <c r="M15" s="470"/>
    </row>
    <row r="16" spans="1:13" s="15" customFormat="1" ht="31.5">
      <c r="A16" s="906"/>
      <c r="B16" s="910"/>
      <c r="C16" s="470"/>
      <c r="D16" s="470"/>
      <c r="E16" s="470"/>
      <c r="F16" s="471" t="s">
        <v>980</v>
      </c>
      <c r="G16" s="612">
        <v>1</v>
      </c>
      <c r="H16" s="612">
        <v>5</v>
      </c>
      <c r="I16" s="612">
        <v>1278</v>
      </c>
      <c r="J16" s="612"/>
      <c r="K16" s="470"/>
      <c r="L16" s="470"/>
      <c r="M16" s="470"/>
    </row>
    <row r="17" spans="1:13" s="15" customFormat="1" ht="15.75">
      <c r="A17" s="472">
        <v>2</v>
      </c>
      <c r="B17" s="473" t="s">
        <v>981</v>
      </c>
      <c r="C17" s="474" t="s">
        <v>982</v>
      </c>
      <c r="D17" s="475"/>
      <c r="E17" s="475"/>
      <c r="F17" s="476"/>
      <c r="G17" s="477">
        <f>SUM(G12:G16)</f>
        <v>5</v>
      </c>
      <c r="H17" s="477">
        <f aca="true" t="shared" si="0" ref="H17:M17">SUM(H12:H16)</f>
        <v>70</v>
      </c>
      <c r="I17" s="477">
        <f t="shared" si="0"/>
        <v>15791</v>
      </c>
      <c r="J17" s="477">
        <f t="shared" si="0"/>
        <v>0</v>
      </c>
      <c r="K17" s="478">
        <f t="shared" si="0"/>
        <v>0</v>
      </c>
      <c r="L17" s="478">
        <f t="shared" si="0"/>
        <v>0</v>
      </c>
      <c r="M17" s="478">
        <f t="shared" si="0"/>
        <v>0</v>
      </c>
    </row>
    <row r="18" spans="1:13" s="15" customFormat="1" ht="31.5">
      <c r="A18" s="906">
        <v>3</v>
      </c>
      <c r="B18" s="910" t="s">
        <v>983</v>
      </c>
      <c r="C18" s="470">
        <v>11</v>
      </c>
      <c r="D18" s="470">
        <v>31</v>
      </c>
      <c r="E18" s="470">
        <v>1666</v>
      </c>
      <c r="F18" s="471" t="s">
        <v>984</v>
      </c>
      <c r="G18" s="612">
        <v>1</v>
      </c>
      <c r="H18" s="612">
        <v>183</v>
      </c>
      <c r="I18" s="612">
        <v>39936</v>
      </c>
      <c r="J18" s="612">
        <v>0</v>
      </c>
      <c r="K18" s="470">
        <v>0</v>
      </c>
      <c r="L18" s="470">
        <v>0</v>
      </c>
      <c r="M18" s="470">
        <v>0</v>
      </c>
    </row>
    <row r="19" spans="1:13" s="15" customFormat="1" ht="47.25">
      <c r="A19" s="906"/>
      <c r="B19" s="910"/>
      <c r="C19" s="470">
        <v>0</v>
      </c>
      <c r="D19" s="470">
        <v>0</v>
      </c>
      <c r="E19" s="470">
        <v>0</v>
      </c>
      <c r="F19" s="471" t="s">
        <v>985</v>
      </c>
      <c r="G19" s="612">
        <v>1</v>
      </c>
      <c r="H19" s="612">
        <v>50</v>
      </c>
      <c r="I19" s="612">
        <v>10338</v>
      </c>
      <c r="J19" s="612">
        <v>0</v>
      </c>
      <c r="K19" s="470">
        <v>0</v>
      </c>
      <c r="L19" s="470">
        <v>0</v>
      </c>
      <c r="M19" s="470">
        <v>0</v>
      </c>
    </row>
    <row r="20" spans="1:13" s="15" customFormat="1" ht="31.5">
      <c r="A20" s="906"/>
      <c r="B20" s="910"/>
      <c r="C20" s="470">
        <v>0</v>
      </c>
      <c r="D20" s="470">
        <v>0</v>
      </c>
      <c r="E20" s="470">
        <v>0</v>
      </c>
      <c r="F20" s="471" t="s">
        <v>986</v>
      </c>
      <c r="G20" s="612">
        <v>1</v>
      </c>
      <c r="H20" s="612">
        <v>76</v>
      </c>
      <c r="I20" s="612">
        <v>11186</v>
      </c>
      <c r="J20" s="612">
        <v>0</v>
      </c>
      <c r="K20" s="470">
        <v>0</v>
      </c>
      <c r="L20" s="470">
        <v>0</v>
      </c>
      <c r="M20" s="470">
        <v>0</v>
      </c>
    </row>
    <row r="21" spans="1:13" s="15" customFormat="1" ht="63">
      <c r="A21" s="906"/>
      <c r="B21" s="910"/>
      <c r="C21" s="470">
        <v>8</v>
      </c>
      <c r="D21" s="470">
        <v>22</v>
      </c>
      <c r="E21" s="470">
        <v>3903</v>
      </c>
      <c r="F21" s="471" t="s">
        <v>987</v>
      </c>
      <c r="G21" s="612">
        <v>1</v>
      </c>
      <c r="H21" s="612">
        <v>85</v>
      </c>
      <c r="I21" s="612">
        <v>12750</v>
      </c>
      <c r="J21" s="612">
        <v>0</v>
      </c>
      <c r="K21" s="470">
        <v>0</v>
      </c>
      <c r="L21" s="470">
        <v>0</v>
      </c>
      <c r="M21" s="470">
        <v>0</v>
      </c>
    </row>
    <row r="22" spans="1:13" s="15" customFormat="1" ht="47.25">
      <c r="A22" s="906"/>
      <c r="B22" s="910"/>
      <c r="C22" s="470">
        <v>0</v>
      </c>
      <c r="D22" s="470">
        <v>0</v>
      </c>
      <c r="E22" s="470">
        <v>0</v>
      </c>
      <c r="F22" s="471" t="s">
        <v>988</v>
      </c>
      <c r="G22" s="612">
        <v>1</v>
      </c>
      <c r="H22" s="612">
        <v>11</v>
      </c>
      <c r="I22" s="612">
        <v>1964</v>
      </c>
      <c r="J22" s="612">
        <v>0</v>
      </c>
      <c r="K22" s="470">
        <v>0</v>
      </c>
      <c r="L22" s="470">
        <v>0</v>
      </c>
      <c r="M22" s="470">
        <v>0</v>
      </c>
    </row>
    <row r="23" spans="1:13" s="15" customFormat="1" ht="63">
      <c r="A23" s="906"/>
      <c r="B23" s="910"/>
      <c r="C23" s="470">
        <v>0</v>
      </c>
      <c r="D23" s="470">
        <v>0</v>
      </c>
      <c r="E23" s="470">
        <v>0</v>
      </c>
      <c r="F23" s="471" t="s">
        <v>989</v>
      </c>
      <c r="G23" s="612">
        <v>1</v>
      </c>
      <c r="H23" s="612">
        <v>55</v>
      </c>
      <c r="I23" s="612">
        <v>5111</v>
      </c>
      <c r="J23" s="612">
        <v>0</v>
      </c>
      <c r="K23" s="470">
        <v>0</v>
      </c>
      <c r="L23" s="470">
        <v>0</v>
      </c>
      <c r="M23" s="470">
        <v>0</v>
      </c>
    </row>
    <row r="24" spans="1:13" s="15" customFormat="1" ht="47.25">
      <c r="A24" s="906"/>
      <c r="B24" s="910"/>
      <c r="C24" s="470">
        <v>0</v>
      </c>
      <c r="D24" s="470">
        <v>0</v>
      </c>
      <c r="E24" s="470">
        <v>0</v>
      </c>
      <c r="F24" s="471" t="s">
        <v>988</v>
      </c>
      <c r="G24" s="612">
        <v>1</v>
      </c>
      <c r="H24" s="612">
        <v>61</v>
      </c>
      <c r="I24" s="612">
        <v>12092</v>
      </c>
      <c r="J24" s="612">
        <v>0</v>
      </c>
      <c r="K24" s="470">
        <v>0</v>
      </c>
      <c r="L24" s="470">
        <v>0</v>
      </c>
      <c r="M24" s="470">
        <v>0</v>
      </c>
    </row>
    <row r="25" spans="1:13" s="15" customFormat="1" ht="63">
      <c r="A25" s="906"/>
      <c r="B25" s="910"/>
      <c r="C25" s="470">
        <v>7</v>
      </c>
      <c r="D25" s="470">
        <v>7</v>
      </c>
      <c r="E25" s="470">
        <v>394</v>
      </c>
      <c r="F25" s="471" t="s">
        <v>987</v>
      </c>
      <c r="G25" s="612">
        <v>1</v>
      </c>
      <c r="H25" s="612">
        <v>85</v>
      </c>
      <c r="I25" s="612">
        <v>12750</v>
      </c>
      <c r="J25" s="612">
        <v>0</v>
      </c>
      <c r="K25" s="470">
        <v>0</v>
      </c>
      <c r="L25" s="470">
        <v>0</v>
      </c>
      <c r="M25" s="470">
        <v>0</v>
      </c>
    </row>
    <row r="26" spans="1:13" s="15" customFormat="1" ht="15.75">
      <c r="A26" s="612"/>
      <c r="B26" s="613"/>
      <c r="C26" s="479">
        <f>SUM(C18:C25)</f>
        <v>26</v>
      </c>
      <c r="D26" s="479">
        <f>SUM(D18:D25)</f>
        <v>60</v>
      </c>
      <c r="E26" s="479">
        <f>SUM(E18:E25)</f>
        <v>5963</v>
      </c>
      <c r="F26" s="471"/>
      <c r="G26" s="480">
        <f>SUM(G18:G25)</f>
        <v>8</v>
      </c>
      <c r="H26" s="480">
        <f aca="true" t="shared" si="1" ref="H26:M26">SUM(H18:H25)</f>
        <v>606</v>
      </c>
      <c r="I26" s="480">
        <f t="shared" si="1"/>
        <v>106127</v>
      </c>
      <c r="J26" s="480">
        <f t="shared" si="1"/>
        <v>0</v>
      </c>
      <c r="K26" s="481">
        <f t="shared" si="1"/>
        <v>0</v>
      </c>
      <c r="L26" s="481">
        <f t="shared" si="1"/>
        <v>0</v>
      </c>
      <c r="M26" s="481">
        <f t="shared" si="1"/>
        <v>0</v>
      </c>
    </row>
    <row r="27" spans="1:13" s="15" customFormat="1" ht="31.5">
      <c r="A27" s="472">
        <v>4</v>
      </c>
      <c r="B27" s="473" t="s">
        <v>990</v>
      </c>
      <c r="C27" s="470">
        <v>0</v>
      </c>
      <c r="D27" s="470">
        <v>0</v>
      </c>
      <c r="E27" s="470">
        <v>0</v>
      </c>
      <c r="F27" s="471" t="s">
        <v>991</v>
      </c>
      <c r="G27" s="612">
        <v>1</v>
      </c>
      <c r="H27" s="612">
        <v>551</v>
      </c>
      <c r="I27" s="612">
        <v>115272</v>
      </c>
      <c r="J27" s="612">
        <v>0</v>
      </c>
      <c r="K27" s="470">
        <v>0</v>
      </c>
      <c r="L27" s="470">
        <v>0</v>
      </c>
      <c r="M27" s="470">
        <v>0</v>
      </c>
    </row>
    <row r="28" spans="1:13" s="15" customFormat="1" ht="15.75">
      <c r="A28" s="482"/>
      <c r="B28" s="483"/>
      <c r="C28" s="470"/>
      <c r="D28" s="470"/>
      <c r="E28" s="470"/>
      <c r="F28" s="471"/>
      <c r="G28" s="480">
        <f>SUM(G27)</f>
        <v>1</v>
      </c>
      <c r="H28" s="480">
        <f aca="true" t="shared" si="2" ref="H28:M28">SUM(H27)</f>
        <v>551</v>
      </c>
      <c r="I28" s="480">
        <f t="shared" si="2"/>
        <v>115272</v>
      </c>
      <c r="J28" s="480">
        <f t="shared" si="2"/>
        <v>0</v>
      </c>
      <c r="K28" s="481">
        <f t="shared" si="2"/>
        <v>0</v>
      </c>
      <c r="L28" s="481">
        <f t="shared" si="2"/>
        <v>0</v>
      </c>
      <c r="M28" s="481">
        <f t="shared" si="2"/>
        <v>0</v>
      </c>
    </row>
    <row r="29" spans="1:13" s="15" customFormat="1" ht="31.5">
      <c r="A29" s="911">
        <v>5</v>
      </c>
      <c r="B29" s="916" t="s">
        <v>992</v>
      </c>
      <c r="C29" s="470">
        <v>0</v>
      </c>
      <c r="D29" s="470">
        <v>0</v>
      </c>
      <c r="E29" s="470">
        <v>0</v>
      </c>
      <c r="F29" s="471" t="s">
        <v>993</v>
      </c>
      <c r="G29" s="612">
        <v>1</v>
      </c>
      <c r="H29" s="612">
        <v>490</v>
      </c>
      <c r="I29" s="612">
        <v>80931</v>
      </c>
      <c r="J29" s="612"/>
      <c r="K29" s="470"/>
      <c r="L29" s="470"/>
      <c r="M29" s="470"/>
    </row>
    <row r="30" spans="1:13" s="15" customFormat="1" ht="78.75">
      <c r="A30" s="919"/>
      <c r="B30" s="917"/>
      <c r="C30" s="470">
        <v>0</v>
      </c>
      <c r="D30" s="470">
        <v>0</v>
      </c>
      <c r="E30" s="470">
        <v>0</v>
      </c>
      <c r="F30" s="471" t="s">
        <v>994</v>
      </c>
      <c r="G30" s="612">
        <v>1</v>
      </c>
      <c r="H30" s="612">
        <v>63</v>
      </c>
      <c r="I30" s="612">
        <v>11735</v>
      </c>
      <c r="J30" s="612"/>
      <c r="K30" s="470"/>
      <c r="L30" s="470"/>
      <c r="M30" s="470"/>
    </row>
    <row r="31" spans="1:13" s="15" customFormat="1" ht="15.75">
      <c r="A31" s="919"/>
      <c r="B31" s="917"/>
      <c r="C31" s="470">
        <v>0</v>
      </c>
      <c r="D31" s="470">
        <v>0</v>
      </c>
      <c r="E31" s="470">
        <v>0</v>
      </c>
      <c r="F31" s="471" t="s">
        <v>995</v>
      </c>
      <c r="G31" s="612">
        <v>1</v>
      </c>
      <c r="H31" s="612">
        <v>55</v>
      </c>
      <c r="I31" s="612">
        <v>6402</v>
      </c>
      <c r="J31" s="612"/>
      <c r="K31" s="470"/>
      <c r="L31" s="470"/>
      <c r="M31" s="470"/>
    </row>
    <row r="32" spans="1:13" s="15" customFormat="1" ht="15.75">
      <c r="A32" s="919"/>
      <c r="B32" s="917"/>
      <c r="C32" s="470">
        <v>0</v>
      </c>
      <c r="D32" s="470">
        <v>0</v>
      </c>
      <c r="E32" s="470">
        <v>0</v>
      </c>
      <c r="F32" s="471" t="s">
        <v>996</v>
      </c>
      <c r="G32" s="612">
        <v>1</v>
      </c>
      <c r="H32" s="612">
        <v>93</v>
      </c>
      <c r="I32" s="612">
        <v>11462</v>
      </c>
      <c r="J32" s="612"/>
      <c r="K32" s="470"/>
      <c r="L32" s="470"/>
      <c r="M32" s="470"/>
    </row>
    <row r="33" spans="1:13" s="15" customFormat="1" ht="15.75">
      <c r="A33" s="919"/>
      <c r="B33" s="917"/>
      <c r="C33" s="470"/>
      <c r="D33" s="470"/>
      <c r="E33" s="470"/>
      <c r="F33" s="471" t="s">
        <v>997</v>
      </c>
      <c r="G33" s="612">
        <v>1</v>
      </c>
      <c r="H33" s="612">
        <v>16</v>
      </c>
      <c r="I33" s="612">
        <v>2533</v>
      </c>
      <c r="J33" s="612"/>
      <c r="K33" s="470"/>
      <c r="L33" s="470"/>
      <c r="M33" s="470"/>
    </row>
    <row r="34" spans="1:13" s="15" customFormat="1" ht="15.75">
      <c r="A34" s="919"/>
      <c r="B34" s="917"/>
      <c r="C34" s="470"/>
      <c r="D34" s="470"/>
      <c r="E34" s="470"/>
      <c r="F34" s="471" t="s">
        <v>998</v>
      </c>
      <c r="G34" s="612">
        <v>1</v>
      </c>
      <c r="H34" s="612">
        <v>33</v>
      </c>
      <c r="I34" s="612">
        <v>6630</v>
      </c>
      <c r="J34" s="612"/>
      <c r="K34" s="470"/>
      <c r="L34" s="470"/>
      <c r="M34" s="470"/>
    </row>
    <row r="35" spans="1:13" s="15" customFormat="1" ht="15.75">
      <c r="A35" s="919"/>
      <c r="B35" s="917"/>
      <c r="C35" s="470"/>
      <c r="D35" s="470"/>
      <c r="E35" s="470"/>
      <c r="F35" s="471" t="s">
        <v>999</v>
      </c>
      <c r="G35" s="612">
        <v>1</v>
      </c>
      <c r="H35" s="612">
        <v>29</v>
      </c>
      <c r="I35" s="612">
        <v>3027</v>
      </c>
      <c r="J35" s="612"/>
      <c r="K35" s="470"/>
      <c r="L35" s="470"/>
      <c r="M35" s="470"/>
    </row>
    <row r="36" spans="1:13" s="15" customFormat="1" ht="15.75">
      <c r="A36" s="919"/>
      <c r="B36" s="917"/>
      <c r="C36" s="470"/>
      <c r="D36" s="470"/>
      <c r="E36" s="470"/>
      <c r="F36" s="471" t="s">
        <v>1000</v>
      </c>
      <c r="G36" s="612">
        <v>1</v>
      </c>
      <c r="H36" s="612">
        <v>8</v>
      </c>
      <c r="I36" s="612">
        <v>668</v>
      </c>
      <c r="J36" s="612"/>
      <c r="K36" s="470"/>
      <c r="L36" s="470"/>
      <c r="M36" s="470"/>
    </row>
    <row r="37" spans="1:13" s="15" customFormat="1" ht="15.75">
      <c r="A37" s="919"/>
      <c r="B37" s="917"/>
      <c r="C37" s="470"/>
      <c r="D37" s="470"/>
      <c r="E37" s="470"/>
      <c r="F37" s="471" t="s">
        <v>1001</v>
      </c>
      <c r="G37" s="612">
        <v>1</v>
      </c>
      <c r="H37" s="612">
        <v>25</v>
      </c>
      <c r="I37" s="612">
        <v>3343</v>
      </c>
      <c r="J37" s="612"/>
      <c r="K37" s="470"/>
      <c r="L37" s="470"/>
      <c r="M37" s="470"/>
    </row>
    <row r="38" spans="1:13" s="15" customFormat="1" ht="31.5">
      <c r="A38" s="919"/>
      <c r="B38" s="917"/>
      <c r="C38" s="470"/>
      <c r="D38" s="470"/>
      <c r="E38" s="470"/>
      <c r="F38" s="471" t="s">
        <v>1002</v>
      </c>
      <c r="G38" s="612">
        <v>1</v>
      </c>
      <c r="H38" s="612">
        <v>10</v>
      </c>
      <c r="I38" s="612">
        <v>1601</v>
      </c>
      <c r="J38" s="612"/>
      <c r="K38" s="470"/>
      <c r="L38" s="470"/>
      <c r="M38" s="470"/>
    </row>
    <row r="39" spans="1:13" s="15" customFormat="1" ht="31.5">
      <c r="A39" s="919"/>
      <c r="B39" s="917"/>
      <c r="C39" s="470"/>
      <c r="D39" s="470"/>
      <c r="E39" s="470"/>
      <c r="F39" s="471" t="s">
        <v>1003</v>
      </c>
      <c r="G39" s="612">
        <v>1</v>
      </c>
      <c r="H39" s="612">
        <v>2</v>
      </c>
      <c r="I39" s="612">
        <v>225</v>
      </c>
      <c r="J39" s="612"/>
      <c r="K39" s="470"/>
      <c r="L39" s="470"/>
      <c r="M39" s="470"/>
    </row>
    <row r="40" spans="1:13" s="15" customFormat="1" ht="47.25">
      <c r="A40" s="919"/>
      <c r="B40" s="917"/>
      <c r="C40" s="470"/>
      <c r="D40" s="470"/>
      <c r="E40" s="470"/>
      <c r="F40" s="471" t="s">
        <v>1004</v>
      </c>
      <c r="G40" s="612">
        <v>1</v>
      </c>
      <c r="H40" s="612">
        <v>5</v>
      </c>
      <c r="I40" s="612">
        <v>833</v>
      </c>
      <c r="J40" s="612"/>
      <c r="K40" s="470"/>
      <c r="L40" s="470"/>
      <c r="M40" s="470"/>
    </row>
    <row r="41" spans="1:13" s="15" customFormat="1" ht="31.5">
      <c r="A41" s="912"/>
      <c r="B41" s="918"/>
      <c r="C41" s="470"/>
      <c r="D41" s="470"/>
      <c r="E41" s="470"/>
      <c r="F41" s="471" t="s">
        <v>1005</v>
      </c>
      <c r="G41" s="612">
        <v>1</v>
      </c>
      <c r="H41" s="612">
        <v>10</v>
      </c>
      <c r="I41" s="612">
        <v>1837</v>
      </c>
      <c r="J41" s="612"/>
      <c r="K41" s="470"/>
      <c r="L41" s="470"/>
      <c r="M41" s="470"/>
    </row>
    <row r="42" spans="1:13" ht="15.75">
      <c r="A42" s="617"/>
      <c r="B42" s="615"/>
      <c r="C42" s="470"/>
      <c r="D42" s="470"/>
      <c r="E42" s="470"/>
      <c r="F42" s="471"/>
      <c r="G42" s="480">
        <f>SUM(G29:G41)</f>
        <v>13</v>
      </c>
      <c r="H42" s="480">
        <f aca="true" t="shared" si="3" ref="H42:M42">SUM(H29:H41)</f>
        <v>839</v>
      </c>
      <c r="I42" s="480">
        <f t="shared" si="3"/>
        <v>131227</v>
      </c>
      <c r="J42" s="480">
        <f t="shared" si="3"/>
        <v>0</v>
      </c>
      <c r="K42" s="481">
        <f t="shared" si="3"/>
        <v>0</v>
      </c>
      <c r="L42" s="481">
        <f t="shared" si="3"/>
        <v>0</v>
      </c>
      <c r="M42" s="481">
        <f t="shared" si="3"/>
        <v>0</v>
      </c>
    </row>
    <row r="43" spans="1:13" ht="31.5">
      <c r="A43" s="911">
        <v>6</v>
      </c>
      <c r="B43" s="916" t="s">
        <v>1006</v>
      </c>
      <c r="C43" s="470">
        <v>0</v>
      </c>
      <c r="D43" s="470">
        <v>0</v>
      </c>
      <c r="E43" s="470">
        <v>0</v>
      </c>
      <c r="F43" s="471" t="s">
        <v>993</v>
      </c>
      <c r="G43" s="612">
        <v>1</v>
      </c>
      <c r="H43" s="612">
        <v>686</v>
      </c>
      <c r="I43" s="612">
        <v>101031</v>
      </c>
      <c r="J43" s="612"/>
      <c r="K43" s="470"/>
      <c r="L43" s="470"/>
      <c r="M43" s="470"/>
    </row>
    <row r="44" spans="1:13" ht="78.75">
      <c r="A44" s="919"/>
      <c r="B44" s="917"/>
      <c r="C44" s="470">
        <v>0</v>
      </c>
      <c r="D44" s="470">
        <v>0</v>
      </c>
      <c r="E44" s="470">
        <v>0</v>
      </c>
      <c r="F44" s="471" t="s">
        <v>1007</v>
      </c>
      <c r="G44" s="612">
        <v>1</v>
      </c>
      <c r="H44" s="612">
        <v>124</v>
      </c>
      <c r="I44" s="612">
        <v>19830</v>
      </c>
      <c r="J44" s="612"/>
      <c r="K44" s="470"/>
      <c r="L44" s="470"/>
      <c r="M44" s="470"/>
    </row>
    <row r="45" spans="1:13" ht="78.75">
      <c r="A45" s="919"/>
      <c r="B45" s="917"/>
      <c r="C45" s="470">
        <v>0</v>
      </c>
      <c r="D45" s="470">
        <v>0</v>
      </c>
      <c r="E45" s="470">
        <v>0</v>
      </c>
      <c r="F45" s="471" t="s">
        <v>994</v>
      </c>
      <c r="G45" s="612">
        <v>1</v>
      </c>
      <c r="H45" s="612">
        <v>197</v>
      </c>
      <c r="I45" s="612">
        <v>34182</v>
      </c>
      <c r="J45" s="612"/>
      <c r="K45" s="470"/>
      <c r="L45" s="470"/>
      <c r="M45" s="470"/>
    </row>
    <row r="46" spans="1:13" ht="63">
      <c r="A46" s="919"/>
      <c r="B46" s="917"/>
      <c r="C46" s="470">
        <v>0</v>
      </c>
      <c r="D46" s="470">
        <v>0</v>
      </c>
      <c r="E46" s="470">
        <v>0</v>
      </c>
      <c r="F46" s="471" t="s">
        <v>1008</v>
      </c>
      <c r="G46" s="612">
        <v>1</v>
      </c>
      <c r="H46" s="612">
        <v>48</v>
      </c>
      <c r="I46" s="612">
        <v>8402</v>
      </c>
      <c r="J46" s="612"/>
      <c r="K46" s="470"/>
      <c r="L46" s="470"/>
      <c r="M46" s="470"/>
    </row>
    <row r="47" spans="1:16" ht="31.5">
      <c r="A47" s="912"/>
      <c r="B47" s="917"/>
      <c r="C47" s="470"/>
      <c r="D47" s="470"/>
      <c r="E47" s="470"/>
      <c r="F47" s="471" t="s">
        <v>1009</v>
      </c>
      <c r="G47" s="612">
        <v>1</v>
      </c>
      <c r="H47" s="612">
        <v>50</v>
      </c>
      <c r="I47" s="612">
        <v>7574</v>
      </c>
      <c r="J47" s="612"/>
      <c r="K47" s="470"/>
      <c r="L47" s="470"/>
      <c r="M47" s="470"/>
      <c r="N47" s="90"/>
      <c r="O47" s="90"/>
      <c r="P47" s="90"/>
    </row>
    <row r="48" spans="1:16" ht="15.75">
      <c r="A48" s="614"/>
      <c r="B48" s="918"/>
      <c r="C48" s="470"/>
      <c r="D48" s="470"/>
      <c r="E48" s="470"/>
      <c r="F48" s="471" t="s">
        <v>1079</v>
      </c>
      <c r="G48" s="612">
        <v>1</v>
      </c>
      <c r="H48" s="612">
        <v>77</v>
      </c>
      <c r="I48" s="612">
        <v>8795</v>
      </c>
      <c r="J48" s="612"/>
      <c r="K48" s="470"/>
      <c r="L48" s="470"/>
      <c r="M48" s="470"/>
      <c r="N48" s="90"/>
      <c r="O48" s="90"/>
      <c r="P48" s="90"/>
    </row>
    <row r="49" spans="1:16" ht="15.75">
      <c r="A49" s="614"/>
      <c r="B49" s="616"/>
      <c r="C49" s="484"/>
      <c r="D49" s="485"/>
      <c r="E49" s="485"/>
      <c r="F49" s="486"/>
      <c r="G49" s="477">
        <f>SUM(G43:G48)</f>
        <v>6</v>
      </c>
      <c r="H49" s="477">
        <f>SUM(H43:H48)</f>
        <v>1182</v>
      </c>
      <c r="I49" s="477">
        <f>SUM(I43:I48)</f>
        <v>179814</v>
      </c>
      <c r="J49" s="477">
        <f>SUM(J43:J47)</f>
        <v>0</v>
      </c>
      <c r="K49" s="487">
        <f>SUM(K43:K47)</f>
        <v>0</v>
      </c>
      <c r="L49" s="487">
        <f>SUM(L43:L47)</f>
        <v>0</v>
      </c>
      <c r="M49" s="487">
        <f>SUM(M43:M47)</f>
        <v>0</v>
      </c>
      <c r="N49" s="90"/>
      <c r="O49" s="90"/>
      <c r="P49" s="90"/>
    </row>
    <row r="50" spans="1:16" ht="15.75">
      <c r="A50" s="472">
        <v>7</v>
      </c>
      <c r="B50" s="473" t="s">
        <v>1010</v>
      </c>
      <c r="C50" s="474" t="s">
        <v>982</v>
      </c>
      <c r="D50" s="475"/>
      <c r="E50" s="475"/>
      <c r="F50" s="476"/>
      <c r="G50" s="476"/>
      <c r="H50" s="476"/>
      <c r="I50" s="476"/>
      <c r="J50" s="476"/>
      <c r="K50" s="475"/>
      <c r="L50" s="475"/>
      <c r="M50" s="488"/>
      <c r="N50" s="90"/>
      <c r="O50" s="90"/>
      <c r="P50" s="90"/>
    </row>
    <row r="51" spans="1:13" ht="31.5">
      <c r="A51" s="472">
        <v>8</v>
      </c>
      <c r="B51" s="473" t="s">
        <v>1011</v>
      </c>
      <c r="C51" s="470">
        <v>0</v>
      </c>
      <c r="D51" s="470">
        <v>0</v>
      </c>
      <c r="E51" s="470">
        <v>0</v>
      </c>
      <c r="F51" s="471" t="s">
        <v>1012</v>
      </c>
      <c r="G51" s="612">
        <v>1</v>
      </c>
      <c r="H51" s="612">
        <v>76</v>
      </c>
      <c r="I51" s="612">
        <v>8021</v>
      </c>
      <c r="J51" s="612">
        <v>0</v>
      </c>
      <c r="K51" s="470">
        <v>0</v>
      </c>
      <c r="L51" s="470">
        <v>0</v>
      </c>
      <c r="M51" s="470">
        <v>0</v>
      </c>
    </row>
    <row r="52" spans="1:16" ht="15.75">
      <c r="A52" s="472"/>
      <c r="B52" s="473"/>
      <c r="C52" s="470"/>
      <c r="D52" s="470"/>
      <c r="E52" s="470"/>
      <c r="F52" s="471"/>
      <c r="G52" s="480">
        <f>SUM(G51)</f>
        <v>1</v>
      </c>
      <c r="H52" s="480">
        <f aca="true" t="shared" si="4" ref="H52:M52">SUM(H51)</f>
        <v>76</v>
      </c>
      <c r="I52" s="480">
        <f t="shared" si="4"/>
        <v>8021</v>
      </c>
      <c r="J52" s="480">
        <f t="shared" si="4"/>
        <v>0</v>
      </c>
      <c r="K52" s="481">
        <f t="shared" si="4"/>
        <v>0</v>
      </c>
      <c r="L52" s="481">
        <f t="shared" si="4"/>
        <v>0</v>
      </c>
      <c r="M52" s="481">
        <f t="shared" si="4"/>
        <v>0</v>
      </c>
      <c r="N52" s="893"/>
      <c r="O52" s="893"/>
      <c r="P52" s="893"/>
    </row>
    <row r="53" spans="1:16" ht="15.75">
      <c r="A53" s="472">
        <v>9</v>
      </c>
      <c r="B53" s="473" t="s">
        <v>1013</v>
      </c>
      <c r="C53" s="470">
        <v>0</v>
      </c>
      <c r="D53" s="470">
        <v>0</v>
      </c>
      <c r="E53" s="470">
        <v>0</v>
      </c>
      <c r="F53" s="471" t="s">
        <v>1014</v>
      </c>
      <c r="G53" s="612">
        <v>1</v>
      </c>
      <c r="H53" s="612">
        <v>20</v>
      </c>
      <c r="I53" s="612">
        <v>5137</v>
      </c>
      <c r="J53" s="612">
        <v>0</v>
      </c>
      <c r="K53" s="470">
        <v>0</v>
      </c>
      <c r="L53" s="470">
        <v>0</v>
      </c>
      <c r="M53" s="470">
        <v>0</v>
      </c>
      <c r="N53" s="90"/>
      <c r="O53" s="90"/>
      <c r="P53" s="90"/>
    </row>
    <row r="54" spans="1:16" ht="31.5">
      <c r="A54" s="472"/>
      <c r="B54" s="473"/>
      <c r="C54" s="470"/>
      <c r="D54" s="470"/>
      <c r="E54" s="470"/>
      <c r="F54" s="489" t="s">
        <v>1015</v>
      </c>
      <c r="G54" s="612">
        <v>1</v>
      </c>
      <c r="H54" s="612">
        <v>9</v>
      </c>
      <c r="I54" s="612">
        <v>2109</v>
      </c>
      <c r="J54" s="612"/>
      <c r="K54" s="470"/>
      <c r="L54" s="470"/>
      <c r="M54" s="470"/>
      <c r="N54" s="137"/>
      <c r="O54" s="90"/>
      <c r="P54" s="90"/>
    </row>
    <row r="55" spans="1:16" ht="15.75" customHeight="1">
      <c r="A55" s="472"/>
      <c r="B55" s="473"/>
      <c r="C55" s="470"/>
      <c r="D55" s="470"/>
      <c r="E55" s="470"/>
      <c r="F55" s="489"/>
      <c r="G55" s="480">
        <f>SUM(G53:G54)</f>
        <v>2</v>
      </c>
      <c r="H55" s="480">
        <f aca="true" t="shared" si="5" ref="H55:M55">SUM(H53:H54)</f>
        <v>29</v>
      </c>
      <c r="I55" s="480">
        <f t="shared" si="5"/>
        <v>7246</v>
      </c>
      <c r="J55" s="480">
        <f t="shared" si="5"/>
        <v>0</v>
      </c>
      <c r="K55" s="481">
        <f t="shared" si="5"/>
        <v>0</v>
      </c>
      <c r="L55" s="481">
        <f t="shared" si="5"/>
        <v>0</v>
      </c>
      <c r="M55" s="481">
        <f t="shared" si="5"/>
        <v>0</v>
      </c>
      <c r="N55" s="90"/>
      <c r="O55" s="90"/>
      <c r="P55" s="90"/>
    </row>
    <row r="56" spans="1:16" ht="15" customHeight="1">
      <c r="A56" s="472">
        <v>10</v>
      </c>
      <c r="B56" s="473" t="s">
        <v>1016</v>
      </c>
      <c r="C56" s="490">
        <v>0</v>
      </c>
      <c r="D56" s="490">
        <v>0</v>
      </c>
      <c r="E56" s="490">
        <v>0</v>
      </c>
      <c r="F56" s="471">
        <v>0</v>
      </c>
      <c r="G56" s="612">
        <v>0</v>
      </c>
      <c r="H56" s="612">
        <v>0</v>
      </c>
      <c r="I56" s="612">
        <v>0</v>
      </c>
      <c r="J56" s="612">
        <v>0</v>
      </c>
      <c r="K56" s="490">
        <v>0</v>
      </c>
      <c r="L56" s="490">
        <v>0</v>
      </c>
      <c r="M56" s="490">
        <v>0</v>
      </c>
      <c r="N56" s="137"/>
      <c r="O56" s="90"/>
      <c r="P56" s="90"/>
    </row>
    <row r="57" spans="1:16" ht="47.25">
      <c r="A57" s="906">
        <v>11</v>
      </c>
      <c r="B57" s="910" t="s">
        <v>1017</v>
      </c>
      <c r="C57" s="470">
        <v>0</v>
      </c>
      <c r="D57" s="470">
        <v>0</v>
      </c>
      <c r="E57" s="470">
        <v>0</v>
      </c>
      <c r="F57" s="471" t="s">
        <v>1018</v>
      </c>
      <c r="G57" s="612">
        <v>1</v>
      </c>
      <c r="H57" s="612">
        <v>101</v>
      </c>
      <c r="I57" s="612">
        <v>18287</v>
      </c>
      <c r="J57" s="612">
        <v>0</v>
      </c>
      <c r="K57" s="470">
        <v>0</v>
      </c>
      <c r="L57" s="470">
        <v>0</v>
      </c>
      <c r="M57" s="470">
        <v>0</v>
      </c>
      <c r="N57" s="36"/>
      <c r="O57" s="36"/>
      <c r="P57" s="36"/>
    </row>
    <row r="58" spans="1:13" ht="47.25">
      <c r="A58" s="906"/>
      <c r="B58" s="910"/>
      <c r="C58" s="470">
        <v>0</v>
      </c>
      <c r="D58" s="470">
        <v>0</v>
      </c>
      <c r="E58" s="470">
        <v>0</v>
      </c>
      <c r="F58" s="471" t="s">
        <v>1018</v>
      </c>
      <c r="G58" s="612">
        <v>1</v>
      </c>
      <c r="H58" s="612">
        <v>202</v>
      </c>
      <c r="I58" s="612">
        <v>29002</v>
      </c>
      <c r="J58" s="612">
        <v>0</v>
      </c>
      <c r="K58" s="470">
        <v>0</v>
      </c>
      <c r="L58" s="470">
        <v>0</v>
      </c>
      <c r="M58" s="470">
        <v>0</v>
      </c>
    </row>
    <row r="59" spans="1:13" ht="47.25">
      <c r="A59" s="906"/>
      <c r="B59" s="910"/>
      <c r="C59" s="479">
        <v>5</v>
      </c>
      <c r="D59" s="479">
        <v>50</v>
      </c>
      <c r="E59" s="479">
        <v>6163</v>
      </c>
      <c r="F59" s="471" t="s">
        <v>1019</v>
      </c>
      <c r="G59" s="612">
        <v>1</v>
      </c>
      <c r="H59" s="612">
        <v>85</v>
      </c>
      <c r="I59" s="612">
        <v>10368</v>
      </c>
      <c r="J59" s="612">
        <v>0</v>
      </c>
      <c r="K59" s="470">
        <v>0</v>
      </c>
      <c r="L59" s="470">
        <v>0</v>
      </c>
      <c r="M59" s="470">
        <v>0</v>
      </c>
    </row>
    <row r="60" spans="1:13" ht="63">
      <c r="A60" s="906"/>
      <c r="B60" s="910"/>
      <c r="C60" s="470"/>
      <c r="D60" s="470"/>
      <c r="E60" s="470"/>
      <c r="F60" s="471" t="s">
        <v>1020</v>
      </c>
      <c r="G60" s="612">
        <v>1</v>
      </c>
      <c r="H60" s="612">
        <v>40</v>
      </c>
      <c r="I60" s="612">
        <v>5238</v>
      </c>
      <c r="J60" s="612">
        <v>0</v>
      </c>
      <c r="K60" s="470">
        <v>0</v>
      </c>
      <c r="L60" s="470">
        <v>0</v>
      </c>
      <c r="M60" s="470">
        <v>0</v>
      </c>
    </row>
    <row r="61" spans="1:13" ht="15.75">
      <c r="A61" s="612"/>
      <c r="B61" s="613"/>
      <c r="C61" s="491">
        <f>SUM(C57:C60)</f>
        <v>5</v>
      </c>
      <c r="D61" s="491">
        <f>SUM(D57:D60)</f>
        <v>50</v>
      </c>
      <c r="E61" s="491">
        <f>SUM(E57:E60)</f>
        <v>6163</v>
      </c>
      <c r="F61" s="486"/>
      <c r="G61" s="477">
        <f>SUM(G57:G60)</f>
        <v>4</v>
      </c>
      <c r="H61" s="477">
        <f aca="true" t="shared" si="6" ref="H61:M61">SUM(H57:H60)</f>
        <v>428</v>
      </c>
      <c r="I61" s="477">
        <f t="shared" si="6"/>
        <v>62895</v>
      </c>
      <c r="J61" s="477">
        <f t="shared" si="6"/>
        <v>0</v>
      </c>
      <c r="K61" s="487">
        <f t="shared" si="6"/>
        <v>0</v>
      </c>
      <c r="L61" s="487">
        <f t="shared" si="6"/>
        <v>0</v>
      </c>
      <c r="M61" s="487">
        <f t="shared" si="6"/>
        <v>0</v>
      </c>
    </row>
    <row r="62" spans="1:13" ht="15.75">
      <c r="A62" s="472">
        <v>12</v>
      </c>
      <c r="B62" s="473" t="s">
        <v>1021</v>
      </c>
      <c r="C62" s="474" t="s">
        <v>982</v>
      </c>
      <c r="D62" s="475"/>
      <c r="E62" s="475"/>
      <c r="F62" s="476"/>
      <c r="G62" s="476"/>
      <c r="H62" s="476"/>
      <c r="I62" s="476"/>
      <c r="J62" s="476"/>
      <c r="K62" s="475"/>
      <c r="L62" s="475"/>
      <c r="M62" s="488"/>
    </row>
    <row r="63" spans="1:13" ht="15.75">
      <c r="A63" s="472">
        <v>13</v>
      </c>
      <c r="B63" s="473" t="s">
        <v>1022</v>
      </c>
      <c r="C63" s="470"/>
      <c r="D63" s="470"/>
      <c r="E63" s="470"/>
      <c r="F63" s="471" t="s">
        <v>1023</v>
      </c>
      <c r="G63" s="612">
        <v>1</v>
      </c>
      <c r="H63" s="612">
        <v>135</v>
      </c>
      <c r="I63" s="612">
        <v>13941</v>
      </c>
      <c r="J63" s="612"/>
      <c r="K63" s="470"/>
      <c r="L63" s="470"/>
      <c r="M63" s="470"/>
    </row>
    <row r="64" spans="1:13" ht="15.75">
      <c r="A64" s="472"/>
      <c r="B64" s="473"/>
      <c r="C64" s="484"/>
      <c r="D64" s="485"/>
      <c r="E64" s="485"/>
      <c r="F64" s="486"/>
      <c r="G64" s="477">
        <f>SUM(G63)</f>
        <v>1</v>
      </c>
      <c r="H64" s="477">
        <f aca="true" t="shared" si="7" ref="H64:M64">SUM(H63)</f>
        <v>135</v>
      </c>
      <c r="I64" s="477">
        <f t="shared" si="7"/>
        <v>13941</v>
      </c>
      <c r="J64" s="477">
        <f t="shared" si="7"/>
        <v>0</v>
      </c>
      <c r="K64" s="487">
        <f t="shared" si="7"/>
        <v>0</v>
      </c>
      <c r="L64" s="487">
        <f t="shared" si="7"/>
        <v>0</v>
      </c>
      <c r="M64" s="487">
        <f t="shared" si="7"/>
        <v>0</v>
      </c>
    </row>
    <row r="65" spans="1:13" ht="15.75">
      <c r="A65" s="472">
        <v>14</v>
      </c>
      <c r="B65" s="473" t="s">
        <v>1024</v>
      </c>
      <c r="C65" s="474" t="s">
        <v>982</v>
      </c>
      <c r="D65" s="475"/>
      <c r="E65" s="475"/>
      <c r="F65" s="476"/>
      <c r="G65" s="476"/>
      <c r="H65" s="476"/>
      <c r="I65" s="476"/>
      <c r="J65" s="476"/>
      <c r="K65" s="475"/>
      <c r="L65" s="475"/>
      <c r="M65" s="488"/>
    </row>
    <row r="66" spans="1:13" ht="15.75">
      <c r="A66" s="472">
        <v>15</v>
      </c>
      <c r="B66" s="473" t="s">
        <v>1025</v>
      </c>
      <c r="C66" s="470"/>
      <c r="D66" s="470"/>
      <c r="E66" s="470"/>
      <c r="F66" s="471" t="s">
        <v>1026</v>
      </c>
      <c r="G66" s="612">
        <v>1</v>
      </c>
      <c r="H66" s="911">
        <v>1077</v>
      </c>
      <c r="I66" s="612">
        <v>135725</v>
      </c>
      <c r="J66" s="612"/>
      <c r="K66" s="470"/>
      <c r="L66" s="470"/>
      <c r="M66" s="470"/>
    </row>
    <row r="67" spans="1:13" ht="31.5">
      <c r="A67" s="472"/>
      <c r="B67" s="473"/>
      <c r="C67" s="470"/>
      <c r="D67" s="470"/>
      <c r="E67" s="470"/>
      <c r="F67" s="471" t="s">
        <v>1027</v>
      </c>
      <c r="G67" s="612">
        <v>1</v>
      </c>
      <c r="H67" s="912"/>
      <c r="I67" s="612">
        <v>63970</v>
      </c>
      <c r="J67" s="612"/>
      <c r="K67" s="470"/>
      <c r="L67" s="470"/>
      <c r="M67" s="470"/>
    </row>
    <row r="68" spans="1:13" ht="15.75">
      <c r="A68" s="472"/>
      <c r="B68" s="473"/>
      <c r="C68" s="484"/>
      <c r="D68" s="485"/>
      <c r="E68" s="485"/>
      <c r="F68" s="486"/>
      <c r="G68" s="477">
        <f>SUM(G66:G67)</f>
        <v>2</v>
      </c>
      <c r="H68" s="477">
        <f aca="true" t="shared" si="8" ref="H68:M68">SUM(H66:H67)</f>
        <v>1077</v>
      </c>
      <c r="I68" s="477">
        <f t="shared" si="8"/>
        <v>199695</v>
      </c>
      <c r="J68" s="477">
        <f t="shared" si="8"/>
        <v>0</v>
      </c>
      <c r="K68" s="487">
        <f t="shared" si="8"/>
        <v>0</v>
      </c>
      <c r="L68" s="487">
        <f t="shared" si="8"/>
        <v>0</v>
      </c>
      <c r="M68" s="487">
        <f t="shared" si="8"/>
        <v>0</v>
      </c>
    </row>
    <row r="69" spans="1:13" ht="15.75">
      <c r="A69" s="472">
        <v>16</v>
      </c>
      <c r="B69" s="473" t="s">
        <v>1028</v>
      </c>
      <c r="C69" s="490" t="s">
        <v>982</v>
      </c>
      <c r="D69" s="490"/>
      <c r="E69" s="490"/>
      <c r="F69" s="476"/>
      <c r="G69" s="476"/>
      <c r="H69" s="476"/>
      <c r="I69" s="476"/>
      <c r="J69" s="476"/>
      <c r="K69" s="475"/>
      <c r="L69" s="475"/>
      <c r="M69" s="488"/>
    </row>
    <row r="70" spans="1:13" ht="15.75">
      <c r="A70" s="472">
        <v>17</v>
      </c>
      <c r="B70" s="473" t="s">
        <v>1029</v>
      </c>
      <c r="C70" s="612">
        <v>0</v>
      </c>
      <c r="D70" s="612">
        <v>0</v>
      </c>
      <c r="E70" s="612">
        <v>0</v>
      </c>
      <c r="F70" s="612"/>
      <c r="G70" s="471">
        <v>0</v>
      </c>
      <c r="H70" s="612">
        <v>0</v>
      </c>
      <c r="I70" s="612">
        <v>0</v>
      </c>
      <c r="J70" s="612"/>
      <c r="K70" s="612">
        <v>0</v>
      </c>
      <c r="L70" s="612">
        <v>0</v>
      </c>
      <c r="M70" s="612">
        <v>0</v>
      </c>
    </row>
    <row r="71" spans="1:13" ht="15.75">
      <c r="A71" s="472"/>
      <c r="B71" s="916" t="s">
        <v>1030</v>
      </c>
      <c r="C71" s="612">
        <v>0</v>
      </c>
      <c r="D71" s="612">
        <v>0</v>
      </c>
      <c r="E71" s="612">
        <v>0</v>
      </c>
      <c r="F71" s="920" t="s">
        <v>1031</v>
      </c>
      <c r="G71" s="471">
        <v>0</v>
      </c>
      <c r="H71" s="612">
        <v>14</v>
      </c>
      <c r="I71" s="612">
        <v>2415</v>
      </c>
      <c r="J71" s="612"/>
      <c r="K71" s="612">
        <v>0</v>
      </c>
      <c r="L71" s="612">
        <v>0</v>
      </c>
      <c r="M71" s="612">
        <v>0</v>
      </c>
    </row>
    <row r="72" spans="1:13" ht="15.75">
      <c r="A72" s="472"/>
      <c r="B72" s="917"/>
      <c r="C72" s="612">
        <v>0</v>
      </c>
      <c r="D72" s="612">
        <v>0</v>
      </c>
      <c r="E72" s="612">
        <v>0</v>
      </c>
      <c r="F72" s="921"/>
      <c r="G72" s="471">
        <v>1</v>
      </c>
      <c r="H72" s="612">
        <v>1</v>
      </c>
      <c r="I72" s="612">
        <v>151</v>
      </c>
      <c r="J72" s="612"/>
      <c r="K72" s="612">
        <v>0</v>
      </c>
      <c r="L72" s="612">
        <v>0</v>
      </c>
      <c r="M72" s="612">
        <v>0</v>
      </c>
    </row>
    <row r="73" spans="1:13" ht="15.75">
      <c r="A73" s="472"/>
      <c r="B73" s="917"/>
      <c r="C73" s="612">
        <v>0</v>
      </c>
      <c r="D73" s="612">
        <v>0</v>
      </c>
      <c r="E73" s="612">
        <v>0</v>
      </c>
      <c r="F73" s="921"/>
      <c r="G73" s="471">
        <v>0</v>
      </c>
      <c r="H73" s="612">
        <v>0</v>
      </c>
      <c r="I73" s="612">
        <v>0</v>
      </c>
      <c r="J73" s="612"/>
      <c r="K73" s="612">
        <v>0</v>
      </c>
      <c r="L73" s="612">
        <v>0</v>
      </c>
      <c r="M73" s="612">
        <v>0</v>
      </c>
    </row>
    <row r="74" spans="1:13" ht="15.75">
      <c r="A74" s="472"/>
      <c r="B74" s="917"/>
      <c r="C74" s="612">
        <v>0</v>
      </c>
      <c r="D74" s="612">
        <v>0</v>
      </c>
      <c r="E74" s="612">
        <v>0</v>
      </c>
      <c r="F74" s="921"/>
      <c r="G74" s="471">
        <v>0</v>
      </c>
      <c r="H74" s="612">
        <v>0</v>
      </c>
      <c r="I74" s="612">
        <v>0</v>
      </c>
      <c r="J74" s="612"/>
      <c r="K74" s="612">
        <v>0</v>
      </c>
      <c r="L74" s="612">
        <v>0</v>
      </c>
      <c r="M74" s="612">
        <v>0</v>
      </c>
    </row>
    <row r="75" spans="1:13" ht="15.75">
      <c r="A75" s="472"/>
      <c r="B75" s="917"/>
      <c r="C75" s="612">
        <v>0</v>
      </c>
      <c r="D75" s="612">
        <v>0</v>
      </c>
      <c r="E75" s="612">
        <v>0</v>
      </c>
      <c r="F75" s="921"/>
      <c r="G75" s="471">
        <v>0</v>
      </c>
      <c r="H75" s="612">
        <v>8</v>
      </c>
      <c r="I75" s="612">
        <v>1274</v>
      </c>
      <c r="J75" s="612"/>
      <c r="K75" s="612">
        <v>0</v>
      </c>
      <c r="L75" s="612">
        <v>0</v>
      </c>
      <c r="M75" s="612">
        <v>0</v>
      </c>
    </row>
    <row r="76" spans="1:13" ht="15.75">
      <c r="A76" s="472"/>
      <c r="B76" s="917"/>
      <c r="C76" s="612">
        <v>0</v>
      </c>
      <c r="D76" s="612">
        <v>0</v>
      </c>
      <c r="E76" s="612">
        <v>0</v>
      </c>
      <c r="F76" s="921"/>
      <c r="G76" s="471">
        <v>0</v>
      </c>
      <c r="H76" s="612">
        <v>35</v>
      </c>
      <c r="I76" s="612">
        <f>5798+908</f>
        <v>6706</v>
      </c>
      <c r="J76" s="612"/>
      <c r="K76" s="612">
        <v>0</v>
      </c>
      <c r="L76" s="612">
        <v>0</v>
      </c>
      <c r="M76" s="612">
        <v>0</v>
      </c>
    </row>
    <row r="77" spans="1:13" ht="15.75">
      <c r="A77" s="472">
        <v>18</v>
      </c>
      <c r="B77" s="918"/>
      <c r="C77" s="612">
        <v>0</v>
      </c>
      <c r="D77" s="612">
        <v>0</v>
      </c>
      <c r="E77" s="612">
        <v>0</v>
      </c>
      <c r="F77" s="922"/>
      <c r="G77" s="612">
        <v>0</v>
      </c>
      <c r="H77" s="612">
        <v>0</v>
      </c>
      <c r="I77" s="612">
        <v>0</v>
      </c>
      <c r="J77" s="612"/>
      <c r="K77" s="612">
        <v>0</v>
      </c>
      <c r="L77" s="612">
        <v>0</v>
      </c>
      <c r="M77" s="612">
        <v>0</v>
      </c>
    </row>
    <row r="78" spans="1:13" ht="15.75">
      <c r="A78" s="472"/>
      <c r="B78" s="616"/>
      <c r="C78" s="612"/>
      <c r="D78" s="612"/>
      <c r="E78" s="612"/>
      <c r="F78" s="618"/>
      <c r="G78" s="480">
        <f>SUM(G71:G77)</f>
        <v>1</v>
      </c>
      <c r="H78" s="480">
        <f aca="true" t="shared" si="9" ref="H78:M78">SUM(H71:H77)</f>
        <v>58</v>
      </c>
      <c r="I78" s="480">
        <f t="shared" si="9"/>
        <v>10546</v>
      </c>
      <c r="J78" s="480">
        <f t="shared" si="9"/>
        <v>0</v>
      </c>
      <c r="K78" s="480">
        <f t="shared" si="9"/>
        <v>0</v>
      </c>
      <c r="L78" s="480">
        <f t="shared" si="9"/>
        <v>0</v>
      </c>
      <c r="M78" s="480">
        <f t="shared" si="9"/>
        <v>0</v>
      </c>
    </row>
    <row r="79" spans="1:13" ht="31.5">
      <c r="A79" s="913">
        <v>19</v>
      </c>
      <c r="B79" s="910" t="s">
        <v>1032</v>
      </c>
      <c r="C79" s="470">
        <v>0</v>
      </c>
      <c r="D79" s="470">
        <v>0</v>
      </c>
      <c r="E79" s="470">
        <v>0</v>
      </c>
      <c r="F79" s="471" t="s">
        <v>1033</v>
      </c>
      <c r="G79" s="471">
        <v>1</v>
      </c>
      <c r="H79" s="612">
        <v>5</v>
      </c>
      <c r="I79" s="612">
        <v>1174</v>
      </c>
      <c r="J79" s="612">
        <v>0</v>
      </c>
      <c r="K79" s="470">
        <v>0</v>
      </c>
      <c r="L79" s="470">
        <v>0</v>
      </c>
      <c r="M79" s="470">
        <v>0</v>
      </c>
    </row>
    <row r="80" spans="1:13" ht="31.5">
      <c r="A80" s="914"/>
      <c r="B80" s="910"/>
      <c r="C80" s="470"/>
      <c r="D80" s="470"/>
      <c r="E80" s="470"/>
      <c r="F80" s="471" t="s">
        <v>1034</v>
      </c>
      <c r="G80" s="612">
        <v>1</v>
      </c>
      <c r="H80" s="612">
        <v>3</v>
      </c>
      <c r="I80" s="612">
        <v>363</v>
      </c>
      <c r="J80" s="612">
        <v>0</v>
      </c>
      <c r="K80" s="470">
        <v>0</v>
      </c>
      <c r="L80" s="470">
        <v>0</v>
      </c>
      <c r="M80" s="470">
        <v>0</v>
      </c>
    </row>
    <row r="81" spans="1:13" ht="31.5">
      <c r="A81" s="914"/>
      <c r="B81" s="910"/>
      <c r="C81" s="470"/>
      <c r="D81" s="470"/>
      <c r="E81" s="470"/>
      <c r="F81" s="471" t="s">
        <v>1035</v>
      </c>
      <c r="G81" s="612">
        <v>1</v>
      </c>
      <c r="H81" s="612">
        <v>1</v>
      </c>
      <c r="I81" s="612">
        <v>116</v>
      </c>
      <c r="J81" s="612">
        <v>0</v>
      </c>
      <c r="K81" s="470">
        <v>0</v>
      </c>
      <c r="L81" s="470">
        <v>0</v>
      </c>
      <c r="M81" s="470">
        <v>0</v>
      </c>
    </row>
    <row r="82" spans="1:13" ht="31.5">
      <c r="A82" s="914"/>
      <c r="B82" s="910"/>
      <c r="C82" s="470"/>
      <c r="D82" s="470"/>
      <c r="E82" s="470"/>
      <c r="F82" s="471" t="s">
        <v>1036</v>
      </c>
      <c r="G82" s="612">
        <v>1</v>
      </c>
      <c r="H82" s="612">
        <v>24</v>
      </c>
      <c r="I82" s="612">
        <v>6043</v>
      </c>
      <c r="J82" s="471" t="s">
        <v>1037</v>
      </c>
      <c r="K82" s="470">
        <v>1</v>
      </c>
      <c r="L82" s="470">
        <v>62</v>
      </c>
      <c r="M82" s="470">
        <v>9069</v>
      </c>
    </row>
    <row r="83" spans="1:13" ht="78.75">
      <c r="A83" s="914"/>
      <c r="B83" s="910"/>
      <c r="C83" s="470"/>
      <c r="D83" s="470">
        <v>0</v>
      </c>
      <c r="E83" s="470"/>
      <c r="F83" s="471" t="s">
        <v>1038</v>
      </c>
      <c r="G83" s="612">
        <v>1</v>
      </c>
      <c r="H83" s="612">
        <v>10</v>
      </c>
      <c r="I83" s="612">
        <v>1440</v>
      </c>
      <c r="J83" s="471" t="s">
        <v>1039</v>
      </c>
      <c r="K83" s="470">
        <v>1</v>
      </c>
      <c r="L83" s="470">
        <v>10</v>
      </c>
      <c r="M83" s="470">
        <v>3168</v>
      </c>
    </row>
    <row r="84" spans="1:13" ht="31.5">
      <c r="A84" s="914"/>
      <c r="B84" s="910"/>
      <c r="C84" s="470"/>
      <c r="D84" s="470"/>
      <c r="E84" s="470"/>
      <c r="F84" s="471" t="s">
        <v>1040</v>
      </c>
      <c r="G84" s="612">
        <v>1</v>
      </c>
      <c r="H84" s="612">
        <v>24</v>
      </c>
      <c r="I84" s="612">
        <v>3775</v>
      </c>
      <c r="J84" s="612">
        <v>0</v>
      </c>
      <c r="K84" s="470">
        <v>0</v>
      </c>
      <c r="L84" s="470">
        <v>0</v>
      </c>
      <c r="M84" s="470">
        <v>0</v>
      </c>
    </row>
    <row r="85" spans="1:13" ht="31.5">
      <c r="A85" s="914"/>
      <c r="B85" s="910"/>
      <c r="C85" s="470"/>
      <c r="D85" s="470"/>
      <c r="E85" s="470"/>
      <c r="F85" s="471" t="s">
        <v>1041</v>
      </c>
      <c r="G85" s="612">
        <v>1</v>
      </c>
      <c r="H85" s="612">
        <v>13</v>
      </c>
      <c r="I85" s="612">
        <v>3713</v>
      </c>
      <c r="J85" s="612">
        <v>0</v>
      </c>
      <c r="K85" s="470">
        <v>0</v>
      </c>
      <c r="L85" s="470">
        <v>0</v>
      </c>
      <c r="M85" s="470">
        <v>0</v>
      </c>
    </row>
    <row r="86" spans="1:13" ht="31.5">
      <c r="A86" s="914"/>
      <c r="B86" s="910"/>
      <c r="C86" s="470"/>
      <c r="D86" s="470"/>
      <c r="E86" s="470"/>
      <c r="F86" s="471" t="s">
        <v>1042</v>
      </c>
      <c r="G86" s="612">
        <v>1</v>
      </c>
      <c r="H86" s="612">
        <v>23</v>
      </c>
      <c r="I86" s="612">
        <v>3627</v>
      </c>
      <c r="J86" s="612">
        <v>0</v>
      </c>
      <c r="K86" s="470">
        <v>0</v>
      </c>
      <c r="L86" s="470">
        <v>0</v>
      </c>
      <c r="M86" s="470">
        <v>0</v>
      </c>
    </row>
    <row r="87" spans="1:13" ht="15.75">
      <c r="A87" s="914"/>
      <c r="B87" s="910"/>
      <c r="C87" s="470">
        <v>0</v>
      </c>
      <c r="D87" s="470">
        <v>0</v>
      </c>
      <c r="E87" s="470">
        <v>0</v>
      </c>
      <c r="F87" s="471">
        <v>0</v>
      </c>
      <c r="G87" s="612">
        <v>0</v>
      </c>
      <c r="H87" s="612">
        <v>0</v>
      </c>
      <c r="I87" s="612">
        <v>0</v>
      </c>
      <c r="J87" s="612">
        <v>0</v>
      </c>
      <c r="K87" s="470">
        <v>0</v>
      </c>
      <c r="L87" s="470">
        <v>0</v>
      </c>
      <c r="M87" s="470">
        <v>0</v>
      </c>
    </row>
    <row r="88" spans="1:13" ht="15.75">
      <c r="A88" s="914"/>
      <c r="B88" s="910"/>
      <c r="C88" s="470">
        <v>0</v>
      </c>
      <c r="D88" s="470">
        <v>0</v>
      </c>
      <c r="E88" s="470">
        <v>0</v>
      </c>
      <c r="F88" s="471" t="s">
        <v>1043</v>
      </c>
      <c r="G88" s="612">
        <v>1</v>
      </c>
      <c r="H88" s="612">
        <v>16</v>
      </c>
      <c r="I88" s="612">
        <v>2571</v>
      </c>
      <c r="J88" s="612">
        <v>0</v>
      </c>
      <c r="K88" s="470">
        <v>0</v>
      </c>
      <c r="L88" s="470">
        <v>0</v>
      </c>
      <c r="M88" s="470">
        <v>0</v>
      </c>
    </row>
    <row r="89" spans="1:13" ht="31.5">
      <c r="A89" s="915"/>
      <c r="B89" s="910"/>
      <c r="C89" s="470"/>
      <c r="D89" s="470">
        <v>0</v>
      </c>
      <c r="E89" s="470"/>
      <c r="F89" s="471" t="s">
        <v>1044</v>
      </c>
      <c r="G89" s="612">
        <v>1</v>
      </c>
      <c r="H89" s="612">
        <v>1</v>
      </c>
      <c r="I89" s="612">
        <v>496</v>
      </c>
      <c r="J89" s="612">
        <v>0</v>
      </c>
      <c r="K89" s="470">
        <v>0</v>
      </c>
      <c r="L89" s="470">
        <v>0</v>
      </c>
      <c r="M89" s="470">
        <v>0</v>
      </c>
    </row>
    <row r="90" spans="1:13" ht="15.75">
      <c r="A90" s="612"/>
      <c r="B90" s="613"/>
      <c r="C90" s="470"/>
      <c r="D90" s="470"/>
      <c r="E90" s="470"/>
      <c r="F90" s="471"/>
      <c r="G90" s="480">
        <f>SUM(G79:G89)</f>
        <v>10</v>
      </c>
      <c r="H90" s="480">
        <f aca="true" t="shared" si="10" ref="H90:M90">SUM(H79:H89)</f>
        <v>120</v>
      </c>
      <c r="I90" s="480">
        <f t="shared" si="10"/>
        <v>23318</v>
      </c>
      <c r="J90" s="480">
        <f t="shared" si="10"/>
        <v>0</v>
      </c>
      <c r="K90" s="481">
        <f t="shared" si="10"/>
        <v>2</v>
      </c>
      <c r="L90" s="481">
        <v>72</v>
      </c>
      <c r="M90" s="481">
        <f t="shared" si="10"/>
        <v>12237</v>
      </c>
    </row>
    <row r="91" spans="1:13" ht="15.75">
      <c r="A91" s="472">
        <v>20</v>
      </c>
      <c r="B91" s="473" t="s">
        <v>1045</v>
      </c>
      <c r="C91" s="470">
        <v>0</v>
      </c>
      <c r="D91" s="470">
        <v>0</v>
      </c>
      <c r="E91" s="470">
        <v>0</v>
      </c>
      <c r="F91" s="471">
        <v>0</v>
      </c>
      <c r="G91" s="612">
        <v>0</v>
      </c>
      <c r="H91" s="612">
        <v>0</v>
      </c>
      <c r="I91" s="612">
        <v>0</v>
      </c>
      <c r="J91" s="612">
        <v>0</v>
      </c>
      <c r="K91" s="470">
        <v>0</v>
      </c>
      <c r="L91" s="470">
        <v>0</v>
      </c>
      <c r="M91" s="470">
        <v>0</v>
      </c>
    </row>
    <row r="92" spans="1:13" ht="15.75">
      <c r="A92" s="472">
        <v>21</v>
      </c>
      <c r="B92" s="473" t="s">
        <v>1046</v>
      </c>
      <c r="C92" s="470">
        <v>0</v>
      </c>
      <c r="D92" s="470">
        <v>0</v>
      </c>
      <c r="E92" s="470">
        <v>0</v>
      </c>
      <c r="F92" s="471">
        <v>0</v>
      </c>
      <c r="G92" s="612">
        <v>0</v>
      </c>
      <c r="H92" s="612">
        <v>0</v>
      </c>
      <c r="I92" s="612">
        <v>0</v>
      </c>
      <c r="J92" s="612">
        <v>0</v>
      </c>
      <c r="K92" s="470">
        <v>0</v>
      </c>
      <c r="L92" s="470">
        <v>0</v>
      </c>
      <c r="M92" s="470">
        <v>0</v>
      </c>
    </row>
    <row r="93" spans="1:13" ht="15.75">
      <c r="A93" s="472">
        <v>22</v>
      </c>
      <c r="B93" s="473" t="s">
        <v>1047</v>
      </c>
      <c r="C93" s="470">
        <v>0</v>
      </c>
      <c r="D93" s="470">
        <v>0</v>
      </c>
      <c r="E93" s="470">
        <v>0</v>
      </c>
      <c r="F93" s="471">
        <v>0</v>
      </c>
      <c r="G93" s="612">
        <v>0</v>
      </c>
      <c r="H93" s="612">
        <v>0</v>
      </c>
      <c r="I93" s="612">
        <v>0</v>
      </c>
      <c r="J93" s="612">
        <v>0</v>
      </c>
      <c r="K93" s="470">
        <v>0</v>
      </c>
      <c r="L93" s="470">
        <v>0</v>
      </c>
      <c r="M93" s="470">
        <v>0</v>
      </c>
    </row>
    <row r="94" spans="1:13" ht="15.75">
      <c r="A94" s="472">
        <v>23</v>
      </c>
      <c r="B94" s="473" t="s">
        <v>1048</v>
      </c>
      <c r="C94" s="470">
        <v>0</v>
      </c>
      <c r="D94" s="470">
        <v>0</v>
      </c>
      <c r="E94" s="470">
        <v>0</v>
      </c>
      <c r="F94" s="471">
        <v>0</v>
      </c>
      <c r="G94" s="612">
        <v>0</v>
      </c>
      <c r="H94" s="612">
        <v>0</v>
      </c>
      <c r="I94" s="612">
        <v>0</v>
      </c>
      <c r="J94" s="612">
        <v>0</v>
      </c>
      <c r="K94" s="470">
        <v>0</v>
      </c>
      <c r="L94" s="470">
        <v>0</v>
      </c>
      <c r="M94" s="470">
        <v>0</v>
      </c>
    </row>
    <row r="95" spans="1:13" ht="15.75">
      <c r="A95" s="472">
        <v>24</v>
      </c>
      <c r="B95" s="473" t="s">
        <v>1049</v>
      </c>
      <c r="C95" s="474" t="s">
        <v>1050</v>
      </c>
      <c r="D95" s="475"/>
      <c r="E95" s="475"/>
      <c r="F95" s="476"/>
      <c r="G95" s="476"/>
      <c r="H95" s="476"/>
      <c r="I95" s="476"/>
      <c r="J95" s="476"/>
      <c r="K95" s="475"/>
      <c r="L95" s="475"/>
      <c r="M95" s="488"/>
    </row>
    <row r="96" spans="1:13" ht="15.75">
      <c r="A96" s="906">
        <v>25</v>
      </c>
      <c r="B96" s="910" t="s">
        <v>1051</v>
      </c>
      <c r="C96" s="470">
        <v>0</v>
      </c>
      <c r="D96" s="470">
        <v>0</v>
      </c>
      <c r="E96" s="470">
        <v>0</v>
      </c>
      <c r="F96" s="471">
        <v>0</v>
      </c>
      <c r="G96" s="612">
        <v>0</v>
      </c>
      <c r="H96" s="612">
        <v>0</v>
      </c>
      <c r="I96" s="612">
        <v>0</v>
      </c>
      <c r="J96" s="612">
        <v>0</v>
      </c>
      <c r="K96" s="470">
        <v>0</v>
      </c>
      <c r="L96" s="470">
        <v>0</v>
      </c>
      <c r="M96" s="470">
        <v>0</v>
      </c>
    </row>
    <row r="97" spans="1:13" ht="15.75">
      <c r="A97" s="906"/>
      <c r="B97" s="910"/>
      <c r="C97" s="470">
        <v>0</v>
      </c>
      <c r="D97" s="470">
        <v>0</v>
      </c>
      <c r="E97" s="470">
        <v>0</v>
      </c>
      <c r="F97" s="471">
        <v>0</v>
      </c>
      <c r="G97" s="612">
        <v>0</v>
      </c>
      <c r="H97" s="612">
        <v>0</v>
      </c>
      <c r="I97" s="612">
        <v>0</v>
      </c>
      <c r="J97" s="612">
        <v>0</v>
      </c>
      <c r="K97" s="470">
        <v>0</v>
      </c>
      <c r="L97" s="470">
        <v>0</v>
      </c>
      <c r="M97" s="470">
        <v>0</v>
      </c>
    </row>
    <row r="98" spans="1:13" ht="15.75">
      <c r="A98" s="906"/>
      <c r="B98" s="910"/>
      <c r="C98" s="470">
        <v>0</v>
      </c>
      <c r="D98" s="470">
        <v>0</v>
      </c>
      <c r="E98" s="470">
        <v>0</v>
      </c>
      <c r="F98" s="471">
        <v>0</v>
      </c>
      <c r="G98" s="612">
        <v>0</v>
      </c>
      <c r="H98" s="612">
        <v>0</v>
      </c>
      <c r="I98" s="612">
        <v>0</v>
      </c>
      <c r="J98" s="612">
        <v>0</v>
      </c>
      <c r="K98" s="470">
        <v>0</v>
      </c>
      <c r="L98" s="470">
        <v>0</v>
      </c>
      <c r="M98" s="470">
        <v>0</v>
      </c>
    </row>
    <row r="99" spans="1:13" ht="15.75">
      <c r="A99" s="906"/>
      <c r="B99" s="910"/>
      <c r="C99" s="470">
        <v>0</v>
      </c>
      <c r="D99" s="470">
        <v>0</v>
      </c>
      <c r="E99" s="470">
        <v>0</v>
      </c>
      <c r="F99" s="471" t="s">
        <v>1052</v>
      </c>
      <c r="G99" s="612">
        <v>1</v>
      </c>
      <c r="H99" s="612">
        <v>43</v>
      </c>
      <c r="I99" s="612">
        <v>5186</v>
      </c>
      <c r="J99" s="612">
        <v>0</v>
      </c>
      <c r="K99" s="470">
        <v>0</v>
      </c>
      <c r="L99" s="470">
        <v>0</v>
      </c>
      <c r="M99" s="470">
        <v>0</v>
      </c>
    </row>
    <row r="100" spans="1:13" ht="15.75">
      <c r="A100" s="906"/>
      <c r="B100" s="910"/>
      <c r="C100" s="470">
        <v>0</v>
      </c>
      <c r="D100" s="470">
        <v>0</v>
      </c>
      <c r="E100" s="470">
        <v>0</v>
      </c>
      <c r="F100" s="471"/>
      <c r="G100" s="612">
        <v>0</v>
      </c>
      <c r="H100" s="612">
        <v>79</v>
      </c>
      <c r="I100" s="612">
        <v>7459</v>
      </c>
      <c r="J100" s="612">
        <v>0</v>
      </c>
      <c r="K100" s="470">
        <v>0</v>
      </c>
      <c r="L100" s="470">
        <v>0</v>
      </c>
      <c r="M100" s="470">
        <v>0</v>
      </c>
    </row>
    <row r="101" spans="1:13" ht="15.75">
      <c r="A101" s="906"/>
      <c r="B101" s="910"/>
      <c r="C101" s="470">
        <v>0</v>
      </c>
      <c r="D101" s="470">
        <v>0</v>
      </c>
      <c r="E101" s="470">
        <v>0</v>
      </c>
      <c r="F101" s="471"/>
      <c r="G101" s="612">
        <v>0</v>
      </c>
      <c r="H101" s="612">
        <v>37</v>
      </c>
      <c r="I101" s="612">
        <v>5106</v>
      </c>
      <c r="J101" s="612">
        <v>0</v>
      </c>
      <c r="K101" s="470">
        <v>0</v>
      </c>
      <c r="L101" s="470">
        <v>0</v>
      </c>
      <c r="M101" s="470">
        <v>0</v>
      </c>
    </row>
    <row r="102" spans="1:13" ht="15.75">
      <c r="A102" s="906"/>
      <c r="B102" s="910"/>
      <c r="C102" s="470">
        <v>0</v>
      </c>
      <c r="D102" s="470">
        <v>0</v>
      </c>
      <c r="E102" s="470">
        <v>0</v>
      </c>
      <c r="F102" s="471">
        <v>0</v>
      </c>
      <c r="G102" s="612">
        <v>0</v>
      </c>
      <c r="H102" s="612">
        <v>0</v>
      </c>
      <c r="I102" s="612">
        <v>0</v>
      </c>
      <c r="J102" s="612">
        <v>0</v>
      </c>
      <c r="K102" s="470">
        <v>0</v>
      </c>
      <c r="L102" s="470">
        <v>0</v>
      </c>
      <c r="M102" s="470">
        <v>0</v>
      </c>
    </row>
    <row r="103" spans="1:13" ht="15.75">
      <c r="A103" s="906"/>
      <c r="B103" s="910"/>
      <c r="C103" s="470">
        <v>0</v>
      </c>
      <c r="D103" s="470">
        <v>0</v>
      </c>
      <c r="E103" s="470">
        <v>0</v>
      </c>
      <c r="F103" s="471">
        <v>0</v>
      </c>
      <c r="G103" s="612">
        <v>0</v>
      </c>
      <c r="H103" s="612">
        <v>0</v>
      </c>
      <c r="I103" s="612">
        <v>0</v>
      </c>
      <c r="J103" s="612">
        <v>0</v>
      </c>
      <c r="K103" s="470">
        <v>0</v>
      </c>
      <c r="L103" s="470">
        <v>0</v>
      </c>
      <c r="M103" s="470">
        <v>0</v>
      </c>
    </row>
    <row r="104" spans="1:13" ht="15.75">
      <c r="A104" s="472"/>
      <c r="B104" s="910"/>
      <c r="C104" s="470">
        <v>0</v>
      </c>
      <c r="D104" s="470">
        <v>0</v>
      </c>
      <c r="E104" s="470">
        <v>0</v>
      </c>
      <c r="F104" s="471">
        <v>0</v>
      </c>
      <c r="G104" s="612">
        <v>0</v>
      </c>
      <c r="H104" s="612">
        <v>0</v>
      </c>
      <c r="I104" s="612">
        <v>0</v>
      </c>
      <c r="J104" s="612">
        <v>0</v>
      </c>
      <c r="K104" s="470">
        <v>0</v>
      </c>
      <c r="L104" s="470">
        <v>0</v>
      </c>
      <c r="M104" s="470">
        <v>0</v>
      </c>
    </row>
    <row r="105" spans="1:13" ht="15.75">
      <c r="A105" s="472"/>
      <c r="B105" s="613"/>
      <c r="C105" s="484"/>
      <c r="D105" s="485"/>
      <c r="E105" s="485"/>
      <c r="F105" s="486"/>
      <c r="G105" s="477">
        <f>SUM(G96:G104)</f>
        <v>1</v>
      </c>
      <c r="H105" s="477">
        <f aca="true" t="shared" si="11" ref="H105:M105">SUM(H96:H104)</f>
        <v>159</v>
      </c>
      <c r="I105" s="477">
        <f t="shared" si="11"/>
        <v>17751</v>
      </c>
      <c r="J105" s="477">
        <f t="shared" si="11"/>
        <v>0</v>
      </c>
      <c r="K105" s="487">
        <f t="shared" si="11"/>
        <v>0</v>
      </c>
      <c r="L105" s="487">
        <f t="shared" si="11"/>
        <v>0</v>
      </c>
      <c r="M105" s="487">
        <f t="shared" si="11"/>
        <v>0</v>
      </c>
    </row>
    <row r="106" spans="1:13" ht="15.75">
      <c r="A106" s="472">
        <v>26</v>
      </c>
      <c r="B106" s="473" t="s">
        <v>1053</v>
      </c>
      <c r="C106" s="474" t="s">
        <v>982</v>
      </c>
      <c r="D106" s="475"/>
      <c r="E106" s="475"/>
      <c r="F106" s="476"/>
      <c r="G106" s="476"/>
      <c r="H106" s="476"/>
      <c r="I106" s="476"/>
      <c r="J106" s="476"/>
      <c r="K106" s="475"/>
      <c r="L106" s="475"/>
      <c r="M106" s="488"/>
    </row>
    <row r="107" spans="1:13" ht="15.75">
      <c r="A107" s="472">
        <v>27</v>
      </c>
      <c r="B107" s="473" t="s">
        <v>1054</v>
      </c>
      <c r="C107" s="470"/>
      <c r="D107" s="470"/>
      <c r="E107" s="470"/>
      <c r="F107" s="471" t="s">
        <v>1023</v>
      </c>
      <c r="G107" s="612">
        <v>1</v>
      </c>
      <c r="H107" s="612">
        <v>20</v>
      </c>
      <c r="I107" s="612">
        <v>2012</v>
      </c>
      <c r="J107" s="612">
        <v>0</v>
      </c>
      <c r="K107" s="470">
        <v>0</v>
      </c>
      <c r="L107" s="470">
        <v>0</v>
      </c>
      <c r="M107" s="470">
        <v>0</v>
      </c>
    </row>
    <row r="108" spans="1:13" ht="15.75">
      <c r="A108" s="472"/>
      <c r="B108" s="473"/>
      <c r="C108" s="470"/>
      <c r="D108" s="470"/>
      <c r="E108" s="470"/>
      <c r="F108" s="471"/>
      <c r="G108" s="480">
        <f>SUM(G107)</f>
        <v>1</v>
      </c>
      <c r="H108" s="480">
        <f aca="true" t="shared" si="12" ref="H108:M108">SUM(H107)</f>
        <v>20</v>
      </c>
      <c r="I108" s="480">
        <f t="shared" si="12"/>
        <v>2012</v>
      </c>
      <c r="J108" s="480">
        <f t="shared" si="12"/>
        <v>0</v>
      </c>
      <c r="K108" s="481">
        <f t="shared" si="12"/>
        <v>0</v>
      </c>
      <c r="L108" s="481">
        <f t="shared" si="12"/>
        <v>0</v>
      </c>
      <c r="M108" s="481">
        <f t="shared" si="12"/>
        <v>0</v>
      </c>
    </row>
    <row r="109" spans="1:13" ht="15.75">
      <c r="A109" s="472">
        <v>28</v>
      </c>
      <c r="B109" s="473" t="s">
        <v>1055</v>
      </c>
      <c r="C109" s="470">
        <v>0</v>
      </c>
      <c r="D109" s="470">
        <v>0</v>
      </c>
      <c r="E109" s="470">
        <v>0</v>
      </c>
      <c r="F109" s="471">
        <v>0</v>
      </c>
      <c r="G109" s="612">
        <v>0</v>
      </c>
      <c r="H109" s="612">
        <v>0</v>
      </c>
      <c r="I109" s="612">
        <v>0</v>
      </c>
      <c r="J109" s="612">
        <v>0</v>
      </c>
      <c r="K109" s="470">
        <v>0</v>
      </c>
      <c r="L109" s="470">
        <v>0</v>
      </c>
      <c r="M109" s="470">
        <v>0</v>
      </c>
    </row>
    <row r="110" spans="1:13" ht="31.5">
      <c r="A110" s="906">
        <v>29</v>
      </c>
      <c r="B110" s="910" t="s">
        <v>1056</v>
      </c>
      <c r="C110" s="470"/>
      <c r="D110" s="470"/>
      <c r="E110" s="470"/>
      <c r="F110" s="471" t="s">
        <v>1057</v>
      </c>
      <c r="G110" s="612">
        <v>1</v>
      </c>
      <c r="H110" s="612">
        <v>10</v>
      </c>
      <c r="I110" s="612">
        <v>3672</v>
      </c>
      <c r="J110" s="612"/>
      <c r="K110" s="470"/>
      <c r="L110" s="470"/>
      <c r="M110" s="470"/>
    </row>
    <row r="111" spans="1:13" ht="31.5">
      <c r="A111" s="906"/>
      <c r="B111" s="910"/>
      <c r="C111" s="470"/>
      <c r="D111" s="470"/>
      <c r="E111" s="470"/>
      <c r="F111" s="471" t="s">
        <v>1058</v>
      </c>
      <c r="G111" s="612">
        <v>1</v>
      </c>
      <c r="H111" s="612">
        <v>7</v>
      </c>
      <c r="I111" s="612">
        <v>1758</v>
      </c>
      <c r="J111" s="612"/>
      <c r="K111" s="470"/>
      <c r="L111" s="470"/>
      <c r="M111" s="470"/>
    </row>
    <row r="112" spans="1:13" ht="31.5">
      <c r="A112" s="906"/>
      <c r="B112" s="910"/>
      <c r="C112" s="470"/>
      <c r="D112" s="470"/>
      <c r="E112" s="470"/>
      <c r="F112" s="471" t="s">
        <v>1059</v>
      </c>
      <c r="G112" s="612">
        <v>1</v>
      </c>
      <c r="H112" s="612">
        <v>1</v>
      </c>
      <c r="I112" s="612">
        <v>301</v>
      </c>
      <c r="J112" s="612"/>
      <c r="K112" s="470"/>
      <c r="L112" s="470"/>
      <c r="M112" s="470"/>
    </row>
    <row r="113" spans="1:13" ht="15.75">
      <c r="A113" s="906"/>
      <c r="B113" s="910"/>
      <c r="C113" s="470"/>
      <c r="D113" s="470"/>
      <c r="E113" s="470"/>
      <c r="F113" s="471"/>
      <c r="G113" s="480">
        <f>SUM(G110:G112)</f>
        <v>3</v>
      </c>
      <c r="H113" s="480">
        <f aca="true" t="shared" si="13" ref="H113:M113">SUM(H110:H112)</f>
        <v>18</v>
      </c>
      <c r="I113" s="480">
        <f t="shared" si="13"/>
        <v>5731</v>
      </c>
      <c r="J113" s="480">
        <f t="shared" si="13"/>
        <v>0</v>
      </c>
      <c r="K113" s="481">
        <f t="shared" si="13"/>
        <v>0</v>
      </c>
      <c r="L113" s="481">
        <f t="shared" si="13"/>
        <v>0</v>
      </c>
      <c r="M113" s="481">
        <f t="shared" si="13"/>
        <v>0</v>
      </c>
    </row>
    <row r="114" spans="1:13" ht="15.75">
      <c r="A114" s="472">
        <v>30</v>
      </c>
      <c r="B114" s="473" t="s">
        <v>1060</v>
      </c>
      <c r="C114" s="470">
        <v>0</v>
      </c>
      <c r="D114" s="470">
        <v>0</v>
      </c>
      <c r="E114" s="470">
        <v>0</v>
      </c>
      <c r="F114" s="471">
        <v>0</v>
      </c>
      <c r="G114" s="612">
        <v>0</v>
      </c>
      <c r="H114" s="612">
        <v>0</v>
      </c>
      <c r="I114" s="612">
        <v>0</v>
      </c>
      <c r="J114" s="612">
        <v>0</v>
      </c>
      <c r="K114" s="470">
        <v>0</v>
      </c>
      <c r="L114" s="470">
        <v>0</v>
      </c>
      <c r="M114" s="470">
        <v>0</v>
      </c>
    </row>
    <row r="115" spans="1:13" ht="15.75">
      <c r="A115" s="472">
        <v>31</v>
      </c>
      <c r="B115" s="473" t="s">
        <v>1061</v>
      </c>
      <c r="C115" s="470" t="s">
        <v>982</v>
      </c>
      <c r="D115" s="470"/>
      <c r="E115" s="470"/>
      <c r="F115" s="471"/>
      <c r="G115" s="612"/>
      <c r="H115" s="612"/>
      <c r="I115" s="612"/>
      <c r="J115" s="612"/>
      <c r="K115" s="470"/>
      <c r="L115" s="470"/>
      <c r="M115" s="470"/>
    </row>
    <row r="116" spans="1:13" ht="15.75">
      <c r="A116" s="472">
        <v>32</v>
      </c>
      <c r="B116" s="473" t="s">
        <v>1062</v>
      </c>
      <c r="C116" s="474" t="s">
        <v>982</v>
      </c>
      <c r="D116" s="475"/>
      <c r="E116" s="475"/>
      <c r="F116" s="476"/>
      <c r="G116" s="476"/>
      <c r="H116" s="476"/>
      <c r="I116" s="476"/>
      <c r="J116" s="476"/>
      <c r="K116" s="475"/>
      <c r="L116" s="475"/>
      <c r="M116" s="488"/>
    </row>
    <row r="117" spans="1:13" ht="15.75">
      <c r="A117" s="472">
        <v>33</v>
      </c>
      <c r="B117" s="473" t="s">
        <v>1063</v>
      </c>
      <c r="C117" s="474" t="s">
        <v>982</v>
      </c>
      <c r="D117" s="475"/>
      <c r="E117" s="475"/>
      <c r="F117" s="476"/>
      <c r="G117" s="476"/>
      <c r="H117" s="476"/>
      <c r="I117" s="476"/>
      <c r="J117" s="476"/>
      <c r="K117" s="475"/>
      <c r="L117" s="475"/>
      <c r="M117" s="488"/>
    </row>
    <row r="118" spans="1:13" ht="47.25">
      <c r="A118" s="906">
        <v>34</v>
      </c>
      <c r="B118" s="910" t="s">
        <v>1064</v>
      </c>
      <c r="C118" s="492"/>
      <c r="D118" s="492"/>
      <c r="E118" s="492"/>
      <c r="F118" s="471" t="s">
        <v>1065</v>
      </c>
      <c r="G118" s="612">
        <v>1</v>
      </c>
      <c r="H118" s="612">
        <v>5</v>
      </c>
      <c r="I118" s="612">
        <v>395</v>
      </c>
      <c r="J118" s="612"/>
      <c r="K118" s="492"/>
      <c r="L118" s="492"/>
      <c r="M118" s="492"/>
    </row>
    <row r="119" spans="1:13" ht="47.25">
      <c r="A119" s="906"/>
      <c r="B119" s="910"/>
      <c r="C119" s="492"/>
      <c r="D119" s="492"/>
      <c r="E119" s="492"/>
      <c r="F119" s="471" t="s">
        <v>1066</v>
      </c>
      <c r="G119" s="612">
        <v>1</v>
      </c>
      <c r="H119" s="612">
        <v>8</v>
      </c>
      <c r="I119" s="612">
        <v>1092</v>
      </c>
      <c r="J119" s="612"/>
      <c r="K119" s="492"/>
      <c r="L119" s="492"/>
      <c r="M119" s="492"/>
    </row>
    <row r="120" spans="1:13" ht="47.25">
      <c r="A120" s="906"/>
      <c r="B120" s="910"/>
      <c r="C120" s="492"/>
      <c r="D120" s="492"/>
      <c r="E120" s="492"/>
      <c r="F120" s="471" t="s">
        <v>1067</v>
      </c>
      <c r="G120" s="612">
        <v>1</v>
      </c>
      <c r="H120" s="612">
        <v>7</v>
      </c>
      <c r="I120" s="612">
        <v>1486</v>
      </c>
      <c r="J120" s="612"/>
      <c r="K120" s="492"/>
      <c r="L120" s="492"/>
      <c r="M120" s="492"/>
    </row>
    <row r="121" spans="1:13" ht="31.5">
      <c r="A121" s="906"/>
      <c r="B121" s="910"/>
      <c r="C121" s="492"/>
      <c r="D121" s="492"/>
      <c r="E121" s="492"/>
      <c r="F121" s="471" t="s">
        <v>1068</v>
      </c>
      <c r="G121" s="612">
        <v>1</v>
      </c>
      <c r="H121" s="612">
        <v>3</v>
      </c>
      <c r="I121" s="612">
        <v>686</v>
      </c>
      <c r="J121" s="612"/>
      <c r="K121" s="492"/>
      <c r="L121" s="492"/>
      <c r="M121" s="492"/>
    </row>
    <row r="122" spans="1:13" ht="47.25">
      <c r="A122" s="906"/>
      <c r="B122" s="910"/>
      <c r="C122" s="492"/>
      <c r="D122" s="492"/>
      <c r="E122" s="492"/>
      <c r="F122" s="471" t="s">
        <v>1069</v>
      </c>
      <c r="G122" s="612">
        <v>1</v>
      </c>
      <c r="H122" s="612">
        <v>1</v>
      </c>
      <c r="I122" s="612">
        <v>260</v>
      </c>
      <c r="J122" s="612"/>
      <c r="K122" s="492"/>
      <c r="L122" s="492"/>
      <c r="M122" s="492"/>
    </row>
    <row r="123" spans="1:13" ht="47.25">
      <c r="A123" s="906"/>
      <c r="B123" s="910"/>
      <c r="C123" s="492"/>
      <c r="D123" s="492"/>
      <c r="E123" s="492"/>
      <c r="F123" s="471" t="s">
        <v>1070</v>
      </c>
      <c r="G123" s="612">
        <v>1</v>
      </c>
      <c r="H123" s="612">
        <v>5</v>
      </c>
      <c r="I123" s="612">
        <v>1386</v>
      </c>
      <c r="J123" s="612"/>
      <c r="K123" s="492"/>
      <c r="L123" s="492"/>
      <c r="M123" s="492"/>
    </row>
    <row r="124" spans="1:13" ht="31.5">
      <c r="A124" s="906"/>
      <c r="B124" s="910"/>
      <c r="C124" s="492"/>
      <c r="D124" s="492"/>
      <c r="E124" s="492"/>
      <c r="F124" s="471" t="s">
        <v>1071</v>
      </c>
      <c r="G124" s="612">
        <v>1</v>
      </c>
      <c r="H124" s="612">
        <v>3</v>
      </c>
      <c r="I124" s="612">
        <v>321</v>
      </c>
      <c r="J124" s="612"/>
      <c r="K124" s="492"/>
      <c r="L124" s="492"/>
      <c r="M124" s="492"/>
    </row>
    <row r="125" spans="1:13" ht="31.5">
      <c r="A125" s="906"/>
      <c r="B125" s="910"/>
      <c r="C125" s="492"/>
      <c r="D125" s="492"/>
      <c r="E125" s="492"/>
      <c r="F125" s="471" t="s">
        <v>1072</v>
      </c>
      <c r="G125" s="612">
        <v>1</v>
      </c>
      <c r="H125" s="612">
        <v>3</v>
      </c>
      <c r="I125" s="612">
        <v>386</v>
      </c>
      <c r="J125" s="612"/>
      <c r="K125" s="492"/>
      <c r="L125" s="492"/>
      <c r="M125" s="492"/>
    </row>
    <row r="126" spans="1:13" ht="31.5">
      <c r="A126" s="906"/>
      <c r="B126" s="910"/>
      <c r="C126" s="492"/>
      <c r="D126" s="492"/>
      <c r="E126" s="492"/>
      <c r="F126" s="471" t="s">
        <v>1073</v>
      </c>
      <c r="G126" s="612">
        <v>1</v>
      </c>
      <c r="H126" s="612">
        <v>1</v>
      </c>
      <c r="I126" s="612">
        <v>222</v>
      </c>
      <c r="J126" s="612"/>
      <c r="K126" s="492"/>
      <c r="L126" s="492"/>
      <c r="M126" s="492"/>
    </row>
    <row r="127" spans="1:13" ht="47.25">
      <c r="A127" s="906"/>
      <c r="B127" s="910"/>
      <c r="C127" s="492"/>
      <c r="D127" s="492"/>
      <c r="E127" s="492"/>
      <c r="F127" s="471" t="s">
        <v>1074</v>
      </c>
      <c r="G127" s="612">
        <v>1</v>
      </c>
      <c r="H127" s="612">
        <v>3</v>
      </c>
      <c r="I127" s="612">
        <v>435</v>
      </c>
      <c r="J127" s="612"/>
      <c r="K127" s="492"/>
      <c r="L127" s="492"/>
      <c r="M127" s="492"/>
    </row>
    <row r="128" spans="1:13" ht="31.5">
      <c r="A128" s="906"/>
      <c r="B128" s="910"/>
      <c r="C128" s="492"/>
      <c r="D128" s="492"/>
      <c r="E128" s="492"/>
      <c r="F128" s="471" t="s">
        <v>1075</v>
      </c>
      <c r="G128" s="612">
        <v>1</v>
      </c>
      <c r="H128" s="612">
        <v>2</v>
      </c>
      <c r="I128" s="612">
        <v>77</v>
      </c>
      <c r="J128" s="612"/>
      <c r="K128" s="492"/>
      <c r="L128" s="492"/>
      <c r="M128" s="492"/>
    </row>
    <row r="129" spans="1:13" ht="31.5">
      <c r="A129" s="906"/>
      <c r="B129" s="910"/>
      <c r="C129" s="492"/>
      <c r="D129" s="492"/>
      <c r="E129" s="492"/>
      <c r="F129" s="471" t="s">
        <v>1076</v>
      </c>
      <c r="G129" s="612">
        <v>1</v>
      </c>
      <c r="H129" s="612">
        <v>10</v>
      </c>
      <c r="I129" s="612">
        <v>4014</v>
      </c>
      <c r="J129" s="612"/>
      <c r="K129" s="492"/>
      <c r="L129" s="492"/>
      <c r="M129" s="492"/>
    </row>
    <row r="130" spans="1:13" ht="31.5">
      <c r="A130" s="906"/>
      <c r="B130" s="910"/>
      <c r="C130" s="470"/>
      <c r="D130" s="470"/>
      <c r="E130" s="470"/>
      <c r="F130" s="471" t="s">
        <v>1077</v>
      </c>
      <c r="G130" s="612">
        <v>1</v>
      </c>
      <c r="H130" s="612">
        <v>3</v>
      </c>
      <c r="I130" s="612">
        <v>792</v>
      </c>
      <c r="J130" s="612"/>
      <c r="K130" s="470"/>
      <c r="L130" s="470"/>
      <c r="M130" s="470"/>
    </row>
    <row r="131" spans="1:13" ht="15.75">
      <c r="A131" s="612"/>
      <c r="B131" s="613"/>
      <c r="C131" s="470"/>
      <c r="D131" s="470"/>
      <c r="E131" s="470"/>
      <c r="F131" s="471"/>
      <c r="G131" s="480">
        <f>SUM(G118:G130)</f>
        <v>13</v>
      </c>
      <c r="H131" s="480">
        <f aca="true" t="shared" si="14" ref="H131:M131">SUM(H118:H130)</f>
        <v>54</v>
      </c>
      <c r="I131" s="480">
        <f t="shared" si="14"/>
        <v>11552</v>
      </c>
      <c r="J131" s="480">
        <f t="shared" si="14"/>
        <v>0</v>
      </c>
      <c r="K131" s="481">
        <f t="shared" si="14"/>
        <v>0</v>
      </c>
      <c r="L131" s="481">
        <f t="shared" si="14"/>
        <v>0</v>
      </c>
      <c r="M131" s="481">
        <f t="shared" si="14"/>
        <v>0</v>
      </c>
    </row>
    <row r="132" spans="1:13" ht="15.75">
      <c r="A132" s="493" t="s">
        <v>19</v>
      </c>
      <c r="B132" s="493"/>
      <c r="C132" s="480">
        <f>C61+C26</f>
        <v>31</v>
      </c>
      <c r="D132" s="480">
        <f>D61+D26</f>
        <v>110</v>
      </c>
      <c r="E132" s="480">
        <f>E61+E26</f>
        <v>12126</v>
      </c>
      <c r="F132" s="471"/>
      <c r="G132" s="480">
        <f>G131+G113+G108+G105+G90+G78+G68+G64+G61+G55+G52+G49+G42+G28+G26+G17</f>
        <v>72</v>
      </c>
      <c r="H132" s="480">
        <f aca="true" t="shared" si="15" ref="H132:M132">H131+H113+H108+H105+H90+H78+H68+H64+H61+H55+H52+H49+H42+H28+H26+H17</f>
        <v>5422</v>
      </c>
      <c r="I132" s="480">
        <f t="shared" si="15"/>
        <v>910939</v>
      </c>
      <c r="J132" s="479">
        <f t="shared" si="15"/>
        <v>0</v>
      </c>
      <c r="K132" s="479">
        <f t="shared" si="15"/>
        <v>2</v>
      </c>
      <c r="L132" s="479">
        <f t="shared" si="15"/>
        <v>72</v>
      </c>
      <c r="M132" s="479">
        <f t="shared" si="15"/>
        <v>12237</v>
      </c>
    </row>
    <row r="137" spans="1:15" ht="12.75">
      <c r="A137" s="90"/>
      <c r="B137" s="90"/>
      <c r="C137" s="90"/>
      <c r="D137" s="90"/>
      <c r="E137" s="90"/>
      <c r="F137" s="494"/>
      <c r="G137" s="90"/>
      <c r="H137" s="90"/>
      <c r="I137" s="90"/>
      <c r="J137" s="90"/>
      <c r="K137" s="90"/>
      <c r="L137" s="90"/>
      <c r="M137" s="90"/>
      <c r="N137" s="90"/>
      <c r="O137" s="90"/>
    </row>
    <row r="138" spans="1:15" ht="15.75">
      <c r="A138" s="15" t="s">
        <v>1078</v>
      </c>
      <c r="B138" s="99"/>
      <c r="C138" s="99"/>
      <c r="D138" s="99"/>
      <c r="E138" s="99"/>
      <c r="F138" s="495"/>
      <c r="G138" s="99"/>
      <c r="H138" s="99"/>
      <c r="J138" s="205" t="s">
        <v>13</v>
      </c>
      <c r="L138" s="137"/>
      <c r="M138" s="137"/>
      <c r="N138" s="137"/>
      <c r="O138" s="90"/>
    </row>
    <row r="139" spans="1:15" ht="15.75" customHeight="1">
      <c r="A139" s="137"/>
      <c r="B139" s="137"/>
      <c r="C139" s="137"/>
      <c r="D139" s="137"/>
      <c r="E139" s="137"/>
      <c r="F139" s="137"/>
      <c r="G139" s="137"/>
      <c r="H139" s="137"/>
      <c r="I139" s="738" t="s">
        <v>14</v>
      </c>
      <c r="J139" s="738"/>
      <c r="K139" s="738"/>
      <c r="L139" s="137"/>
      <c r="M139" s="137"/>
      <c r="N139" s="90"/>
      <c r="O139" s="90"/>
    </row>
    <row r="140" spans="1:15" ht="15.75" customHeight="1">
      <c r="A140" s="137"/>
      <c r="B140" s="137"/>
      <c r="C140" s="137"/>
      <c r="D140" s="137"/>
      <c r="E140" s="137"/>
      <c r="F140" s="137"/>
      <c r="G140" s="137"/>
      <c r="H140" s="137"/>
      <c r="I140" s="738" t="s">
        <v>88</v>
      </c>
      <c r="J140" s="738"/>
      <c r="K140" s="738"/>
      <c r="L140" s="137"/>
      <c r="M140" s="137"/>
      <c r="N140" s="137"/>
      <c r="O140" s="90"/>
    </row>
    <row r="141" spans="1:15" ht="12.75">
      <c r="A141" s="90"/>
      <c r="B141" s="90"/>
      <c r="C141" s="90"/>
      <c r="D141" s="90"/>
      <c r="E141" s="90"/>
      <c r="F141" s="494"/>
      <c r="G141" s="90"/>
      <c r="J141" s="206" t="s">
        <v>85</v>
      </c>
      <c r="L141" s="36"/>
      <c r="M141" s="36"/>
      <c r="N141" s="36"/>
      <c r="O141" s="36"/>
    </row>
  </sheetData>
  <sheetProtection/>
  <mergeCells count="34">
    <mergeCell ref="A118:A130"/>
    <mergeCell ref="B118:B130"/>
    <mergeCell ref="B71:B77"/>
    <mergeCell ref="F71:F77"/>
    <mergeCell ref="B79:B89"/>
    <mergeCell ref="A96:A103"/>
    <mergeCell ref="B96:B104"/>
    <mergeCell ref="A43:A47"/>
    <mergeCell ref="A57:A60"/>
    <mergeCell ref="B57:B60"/>
    <mergeCell ref="A29:A41"/>
    <mergeCell ref="B43:B48"/>
    <mergeCell ref="A110:A113"/>
    <mergeCell ref="B110:B113"/>
    <mergeCell ref="N52:P52"/>
    <mergeCell ref="C9:E9"/>
    <mergeCell ref="L1:M1"/>
    <mergeCell ref="A2:M2"/>
    <mergeCell ref="A3:M3"/>
    <mergeCell ref="A5:M5"/>
    <mergeCell ref="A7:B7"/>
    <mergeCell ref="A12:A16"/>
    <mergeCell ref="B12:B16"/>
    <mergeCell ref="B29:B41"/>
    <mergeCell ref="I139:K139"/>
    <mergeCell ref="I140:K140"/>
    <mergeCell ref="A18:A25"/>
    <mergeCell ref="A9:A10"/>
    <mergeCell ref="B9:B10"/>
    <mergeCell ref="F9:I9"/>
    <mergeCell ref="J9:M9"/>
    <mergeCell ref="B18:B25"/>
    <mergeCell ref="H66:H67"/>
    <mergeCell ref="A79:A89"/>
  </mergeCells>
  <printOptions horizontalCentered="1"/>
  <pageMargins left="0.7086614173228347" right="0.7086614173228347" top="0.2362204724409449" bottom="0" header="0.31496062992125984" footer="0.31496062992125984"/>
  <pageSetup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pageSetUpPr fitToPage="1"/>
  </sheetPr>
  <dimension ref="A2:IV32"/>
  <sheetViews>
    <sheetView zoomScaleSheetLayoutView="86" zoomScalePageLayoutView="0" workbookViewId="0" topLeftCell="E22">
      <selection activeCell="Q29" sqref="Q29:U32"/>
    </sheetView>
  </sheetViews>
  <sheetFormatPr defaultColWidth="9.140625" defaultRowHeight="12.75"/>
  <cols>
    <col min="1" max="1" width="4.8515625" style="0" customWidth="1"/>
    <col min="2" max="2" width="19.57421875" style="0" customWidth="1"/>
    <col min="3" max="4" width="11.140625" style="0" bestFit="1" customWidth="1"/>
    <col min="5" max="5" width="11.00390625" style="0" bestFit="1" customWidth="1"/>
    <col min="6" max="6" width="11.7109375" style="0" bestFit="1" customWidth="1"/>
    <col min="7" max="7" width="11.140625" style="0" bestFit="1" customWidth="1"/>
    <col min="8" max="9" width="9.7109375" style="0" bestFit="1" customWidth="1"/>
    <col min="10" max="11" width="11.140625" style="0" bestFit="1" customWidth="1"/>
    <col min="12" max="13" width="9.7109375" style="0" bestFit="1" customWidth="1"/>
    <col min="14" max="16" width="11.140625" style="0" bestFit="1" customWidth="1"/>
    <col min="17" max="17" width="9.7109375" style="0" bestFit="1" customWidth="1"/>
    <col min="18" max="18" width="11.140625" style="0" bestFit="1" customWidth="1"/>
    <col min="19" max="19" width="11.421875" style="0" bestFit="1" customWidth="1"/>
    <col min="20" max="20" width="11.7109375" style="0" bestFit="1" customWidth="1"/>
    <col min="21" max="21" width="11.00390625" style="0" bestFit="1" customWidth="1"/>
    <col min="22" max="22" width="16.28125" style="0" bestFit="1" customWidth="1"/>
    <col min="28" max="28" width="11.00390625" style="0" customWidth="1"/>
    <col min="29" max="30" width="8.8515625" style="0" hidden="1" customWidth="1"/>
  </cols>
  <sheetData>
    <row r="2" spans="7:20" ht="12.75">
      <c r="G2" s="668"/>
      <c r="H2" s="668"/>
      <c r="I2" s="668"/>
      <c r="J2" s="668"/>
      <c r="K2" s="668"/>
      <c r="L2" s="668"/>
      <c r="M2" s="668"/>
      <c r="N2" s="668"/>
      <c r="O2" s="668"/>
      <c r="P2" s="1"/>
      <c r="Q2" s="1"/>
      <c r="R2" s="1"/>
      <c r="T2" s="48" t="s">
        <v>60</v>
      </c>
    </row>
    <row r="3" spans="1:21" ht="15">
      <c r="A3" s="637" t="s">
        <v>58</v>
      </c>
      <c r="B3" s="637"/>
      <c r="C3" s="637"/>
      <c r="D3" s="637"/>
      <c r="E3" s="637"/>
      <c r="F3" s="637"/>
      <c r="G3" s="637"/>
      <c r="H3" s="637"/>
      <c r="I3" s="637"/>
      <c r="J3" s="637"/>
      <c r="K3" s="637"/>
      <c r="L3" s="637"/>
      <c r="M3" s="637"/>
      <c r="N3" s="637"/>
      <c r="O3" s="637"/>
      <c r="P3" s="637"/>
      <c r="Q3" s="637"/>
      <c r="R3" s="637"/>
      <c r="S3" s="637"/>
      <c r="T3" s="637"/>
      <c r="U3" s="637"/>
    </row>
    <row r="4" spans="1:256" ht="15.75">
      <c r="A4" s="664" t="s">
        <v>704</v>
      </c>
      <c r="B4" s="664"/>
      <c r="C4" s="664"/>
      <c r="D4" s="664"/>
      <c r="E4" s="664"/>
      <c r="F4" s="664"/>
      <c r="G4" s="664"/>
      <c r="H4" s="664"/>
      <c r="I4" s="664"/>
      <c r="J4" s="664"/>
      <c r="K4" s="664"/>
      <c r="L4" s="664"/>
      <c r="M4" s="664"/>
      <c r="N4" s="664"/>
      <c r="O4" s="664"/>
      <c r="P4" s="664"/>
      <c r="Q4" s="664"/>
      <c r="R4" s="664"/>
      <c r="S4" s="664"/>
      <c r="T4" s="664"/>
      <c r="U4" s="66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row>
    <row r="6" spans="1:21" ht="15">
      <c r="A6" s="711" t="s">
        <v>743</v>
      </c>
      <c r="B6" s="711"/>
      <c r="C6" s="711"/>
      <c r="D6" s="711"/>
      <c r="E6" s="711"/>
      <c r="F6" s="711"/>
      <c r="G6" s="711"/>
      <c r="H6" s="711"/>
      <c r="I6" s="711"/>
      <c r="J6" s="711"/>
      <c r="K6" s="711"/>
      <c r="L6" s="711"/>
      <c r="M6" s="711"/>
      <c r="N6" s="711"/>
      <c r="O6" s="711"/>
      <c r="P6" s="711"/>
      <c r="Q6" s="711"/>
      <c r="R6" s="711"/>
      <c r="S6" s="711"/>
      <c r="T6" s="711"/>
      <c r="U6" s="711"/>
    </row>
    <row r="7" spans="1:21" ht="15.75">
      <c r="A7" s="47"/>
      <c r="B7" s="47"/>
      <c r="C7" s="47"/>
      <c r="D7" s="47"/>
      <c r="E7" s="47"/>
      <c r="F7" s="47"/>
      <c r="G7" s="47"/>
      <c r="H7" s="47"/>
      <c r="I7" s="47"/>
      <c r="J7" s="47"/>
      <c r="K7" s="47"/>
      <c r="L7" s="47"/>
      <c r="M7" s="47"/>
      <c r="N7" s="47"/>
      <c r="O7" s="47"/>
      <c r="P7" s="47"/>
      <c r="Q7" s="47"/>
      <c r="R7" s="47"/>
      <c r="S7" s="47"/>
      <c r="T7" s="47"/>
      <c r="U7" s="47"/>
    </row>
    <row r="8" spans="1:21" ht="15.75">
      <c r="A8" s="667" t="s">
        <v>1137</v>
      </c>
      <c r="B8" s="667"/>
      <c r="C8" s="667"/>
      <c r="D8" s="32"/>
      <c r="E8" s="32"/>
      <c r="F8" s="32"/>
      <c r="G8" s="47"/>
      <c r="H8" s="47"/>
      <c r="I8" s="47"/>
      <c r="J8" s="47"/>
      <c r="K8" s="47"/>
      <c r="L8" s="47"/>
      <c r="M8" s="47"/>
      <c r="N8" s="47"/>
      <c r="O8" s="47"/>
      <c r="P8" s="47"/>
      <c r="Q8" s="47"/>
      <c r="R8" s="47"/>
      <c r="S8" s="47"/>
      <c r="T8" s="47"/>
      <c r="U8" s="47"/>
    </row>
    <row r="10" spans="21:256" ht="15">
      <c r="U10" s="712" t="s">
        <v>461</v>
      </c>
      <c r="V10" s="712"/>
      <c r="W10" s="16"/>
      <c r="X10" s="16"/>
      <c r="Y10" s="16"/>
      <c r="Z10" s="16"/>
      <c r="AA10" s="16"/>
      <c r="AB10" s="678"/>
      <c r="AC10" s="678"/>
      <c r="AD10" s="678"/>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pans="1:256" ht="12.75" customHeight="1">
      <c r="A11" s="701" t="s">
        <v>2</v>
      </c>
      <c r="B11" s="701" t="s">
        <v>112</v>
      </c>
      <c r="C11" s="684" t="s">
        <v>156</v>
      </c>
      <c r="D11" s="685"/>
      <c r="E11" s="685"/>
      <c r="F11" s="686"/>
      <c r="G11" s="703" t="s">
        <v>785</v>
      </c>
      <c r="H11" s="704"/>
      <c r="I11" s="704"/>
      <c r="J11" s="704"/>
      <c r="K11" s="704"/>
      <c r="L11" s="704"/>
      <c r="M11" s="704"/>
      <c r="N11" s="704"/>
      <c r="O11" s="704"/>
      <c r="P11" s="704"/>
      <c r="Q11" s="704"/>
      <c r="R11" s="705"/>
      <c r="S11" s="706" t="s">
        <v>247</v>
      </c>
      <c r="T11" s="707"/>
      <c r="U11" s="707"/>
      <c r="V11" s="707"/>
      <c r="W11" s="124"/>
      <c r="X11" s="124"/>
      <c r="Y11" s="124"/>
      <c r="Z11" s="124"/>
      <c r="AA11" s="124"/>
      <c r="AB11" s="124"/>
      <c r="AC11" s="124"/>
      <c r="AD11" s="124"/>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256" ht="12.75">
      <c r="A12" s="702"/>
      <c r="B12" s="702"/>
      <c r="C12" s="687"/>
      <c r="D12" s="688"/>
      <c r="E12" s="688"/>
      <c r="F12" s="689"/>
      <c r="G12" s="652" t="s">
        <v>176</v>
      </c>
      <c r="H12" s="710"/>
      <c r="I12" s="710"/>
      <c r="J12" s="653"/>
      <c r="K12" s="652" t="s">
        <v>177</v>
      </c>
      <c r="L12" s="710"/>
      <c r="M12" s="710"/>
      <c r="N12" s="653"/>
      <c r="O12" s="642" t="s">
        <v>19</v>
      </c>
      <c r="P12" s="642"/>
      <c r="Q12" s="642"/>
      <c r="R12" s="642"/>
      <c r="S12" s="708"/>
      <c r="T12" s="709"/>
      <c r="U12" s="709"/>
      <c r="V12" s="709"/>
      <c r="W12" s="124"/>
      <c r="X12" s="124"/>
      <c r="Y12" s="124"/>
      <c r="Z12" s="124"/>
      <c r="AA12" s="124"/>
      <c r="AB12" s="124"/>
      <c r="AC12" s="124"/>
      <c r="AD12" s="124"/>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pans="1:256" ht="38.25">
      <c r="A13" s="164"/>
      <c r="B13" s="164"/>
      <c r="C13" s="163" t="s">
        <v>248</v>
      </c>
      <c r="D13" s="163" t="s">
        <v>249</v>
      </c>
      <c r="E13" s="163" t="s">
        <v>250</v>
      </c>
      <c r="F13" s="163" t="s">
        <v>92</v>
      </c>
      <c r="G13" s="163" t="s">
        <v>248</v>
      </c>
      <c r="H13" s="163" t="s">
        <v>249</v>
      </c>
      <c r="I13" s="163" t="s">
        <v>250</v>
      </c>
      <c r="J13" s="163" t="s">
        <v>19</v>
      </c>
      <c r="K13" s="163" t="s">
        <v>248</v>
      </c>
      <c r="L13" s="163" t="s">
        <v>249</v>
      </c>
      <c r="M13" s="163" t="s">
        <v>250</v>
      </c>
      <c r="N13" s="163" t="s">
        <v>92</v>
      </c>
      <c r="O13" s="163" t="s">
        <v>248</v>
      </c>
      <c r="P13" s="163" t="s">
        <v>249</v>
      </c>
      <c r="Q13" s="163" t="s">
        <v>250</v>
      </c>
      <c r="R13" s="163" t="s">
        <v>19</v>
      </c>
      <c r="S13" s="5" t="s">
        <v>457</v>
      </c>
      <c r="T13" s="5" t="s">
        <v>458</v>
      </c>
      <c r="U13" s="5" t="s">
        <v>459</v>
      </c>
      <c r="V13" s="256" t="s">
        <v>460</v>
      </c>
      <c r="W13" s="124"/>
      <c r="X13" s="124"/>
      <c r="Y13" s="124"/>
      <c r="Z13" s="124"/>
      <c r="AA13" s="124"/>
      <c r="AB13" s="124"/>
      <c r="AC13" s="124"/>
      <c r="AD13" s="124"/>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pans="1:256" ht="12.75">
      <c r="A14" s="145">
        <v>1</v>
      </c>
      <c r="B14" s="165">
        <v>2</v>
      </c>
      <c r="C14" s="145">
        <v>3</v>
      </c>
      <c r="D14" s="145">
        <v>4</v>
      </c>
      <c r="E14" s="165">
        <v>5</v>
      </c>
      <c r="F14" s="145">
        <v>6</v>
      </c>
      <c r="G14" s="145">
        <v>7</v>
      </c>
      <c r="H14" s="165">
        <v>8</v>
      </c>
      <c r="I14" s="145">
        <v>9</v>
      </c>
      <c r="J14" s="145">
        <v>10</v>
      </c>
      <c r="K14" s="165">
        <v>11</v>
      </c>
      <c r="L14" s="145">
        <v>12</v>
      </c>
      <c r="M14" s="145">
        <v>13</v>
      </c>
      <c r="N14" s="165">
        <v>14</v>
      </c>
      <c r="O14" s="145">
        <v>15</v>
      </c>
      <c r="P14" s="145">
        <v>16</v>
      </c>
      <c r="Q14" s="165">
        <v>17</v>
      </c>
      <c r="R14" s="145">
        <v>18</v>
      </c>
      <c r="S14" s="145">
        <v>19</v>
      </c>
      <c r="T14" s="165">
        <v>20</v>
      </c>
      <c r="U14" s="145">
        <v>21</v>
      </c>
      <c r="V14" s="145">
        <v>22</v>
      </c>
      <c r="W14" s="166"/>
      <c r="X14" s="166"/>
      <c r="Y14" s="166"/>
      <c r="Z14" s="166"/>
      <c r="AA14" s="166"/>
      <c r="AB14" s="166"/>
      <c r="AC14" s="166"/>
      <c r="AD14" s="166"/>
      <c r="AE14" s="166"/>
      <c r="AF14" s="166"/>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c r="IR14" s="71"/>
      <c r="IS14" s="71"/>
      <c r="IT14" s="71"/>
      <c r="IU14" s="71"/>
      <c r="IV14" s="71"/>
    </row>
    <row r="15" spans="1:256" ht="25.5">
      <c r="A15" s="19"/>
      <c r="B15" s="167" t="s">
        <v>235</v>
      </c>
      <c r="C15" s="19"/>
      <c r="D15" s="19"/>
      <c r="E15" s="19"/>
      <c r="F15" s="253"/>
      <c r="G15" s="8"/>
      <c r="H15" s="8"/>
      <c r="I15" s="8"/>
      <c r="J15" s="253"/>
      <c r="K15" s="8"/>
      <c r="L15" s="8"/>
      <c r="M15" s="8"/>
      <c r="N15" s="8"/>
      <c r="O15" s="8"/>
      <c r="P15" s="8"/>
      <c r="Q15" s="8"/>
      <c r="R15" s="8"/>
      <c r="S15" s="8"/>
      <c r="T15" s="9"/>
      <c r="U15" s="9"/>
      <c r="V15" s="9"/>
      <c r="W15" s="125"/>
      <c r="X15" s="125"/>
      <c r="Y15" s="125"/>
      <c r="Z15" s="125"/>
      <c r="AA15" s="125"/>
      <c r="AB15" s="125"/>
      <c r="AC15" s="125"/>
      <c r="AD15" s="125"/>
      <c r="AE15" s="125"/>
      <c r="AF15" s="125"/>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256" ht="29.25" customHeight="1">
      <c r="A16" s="3">
        <v>1</v>
      </c>
      <c r="B16" s="167" t="s">
        <v>182</v>
      </c>
      <c r="C16" s="342">
        <f>F16*72.54%</f>
        <v>2536.14348</v>
      </c>
      <c r="D16" s="342">
        <f>F16*19.53%</f>
        <v>682.80786</v>
      </c>
      <c r="E16" s="342">
        <f>F16*7.93%</f>
        <v>277.24866</v>
      </c>
      <c r="F16" s="342">
        <v>3496.2</v>
      </c>
      <c r="G16" s="342">
        <f>J16*72.54%</f>
        <v>2040.15123</v>
      </c>
      <c r="H16" s="342">
        <f>J16*19.53%</f>
        <v>549.271485</v>
      </c>
      <c r="I16" s="342">
        <f>J16*7.93%</f>
        <v>223.02728499999998</v>
      </c>
      <c r="J16" s="342">
        <v>2812.45</v>
      </c>
      <c r="K16" s="342">
        <f>N16*72.54%</f>
        <v>0</v>
      </c>
      <c r="L16" s="342">
        <f>N16*19.53%</f>
        <v>0</v>
      </c>
      <c r="M16" s="342">
        <f>N16*7.93%</f>
        <v>0</v>
      </c>
      <c r="N16" s="342">
        <v>0</v>
      </c>
      <c r="O16" s="342">
        <f>R16*72.54%</f>
        <v>2040.15123</v>
      </c>
      <c r="P16" s="342">
        <f>R16*19.53%</f>
        <v>549.271485</v>
      </c>
      <c r="Q16" s="342">
        <f>R16*7.93%</f>
        <v>223.02728499999998</v>
      </c>
      <c r="R16" s="342">
        <f>J16+N16</f>
        <v>2812.45</v>
      </c>
      <c r="S16" s="342">
        <f>V16*72.54%</f>
        <v>495.99225</v>
      </c>
      <c r="T16" s="342">
        <f>V16*19.53%</f>
        <v>133.536375</v>
      </c>
      <c r="U16" s="342">
        <f>V16*7.93%</f>
        <v>54.221374999999995</v>
      </c>
      <c r="V16" s="342">
        <f>F16-R16</f>
        <v>683.75</v>
      </c>
      <c r="W16" s="125"/>
      <c r="X16" s="125"/>
      <c r="Y16" s="125"/>
      <c r="Z16" s="125"/>
      <c r="AA16" s="125"/>
      <c r="AB16" s="125"/>
      <c r="AC16" s="125"/>
      <c r="AD16" s="125"/>
      <c r="AE16" s="125"/>
      <c r="AF16" s="125"/>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28" ht="29.25" customHeight="1">
      <c r="A17" s="3">
        <v>2</v>
      </c>
      <c r="B17" s="168" t="s">
        <v>128</v>
      </c>
      <c r="C17" s="342">
        <f>F17*72.54%</f>
        <v>36980.152092</v>
      </c>
      <c r="D17" s="342">
        <f>F17*19.53%</f>
        <v>9956.194794</v>
      </c>
      <c r="E17" s="342">
        <f>F17*7.93%</f>
        <v>4042.6331139999993</v>
      </c>
      <c r="F17" s="343">
        <v>50978.979999999996</v>
      </c>
      <c r="G17" s="342">
        <f>J17*72.54%</f>
        <v>21462.743484000002</v>
      </c>
      <c r="H17" s="342">
        <f>J17*19.53%</f>
        <v>5778.4309379999995</v>
      </c>
      <c r="I17" s="342">
        <f>J17*7.93%</f>
        <v>2346.285578</v>
      </c>
      <c r="J17" s="342">
        <v>29587.46</v>
      </c>
      <c r="K17" s="342">
        <f>N17*72.54%</f>
        <v>14308.493238000001</v>
      </c>
      <c r="L17" s="342">
        <f>N17*19.53%</f>
        <v>3852.286641</v>
      </c>
      <c r="M17" s="342">
        <f>N17*7.93%</f>
        <v>1564.190121</v>
      </c>
      <c r="N17" s="342">
        <v>19724.97</v>
      </c>
      <c r="O17" s="342">
        <f>R17*72.54%</f>
        <v>35771.236722</v>
      </c>
      <c r="P17" s="342">
        <f>R17*19.53%</f>
        <v>9630.717579</v>
      </c>
      <c r="Q17" s="342">
        <f>R17*7.93%</f>
        <v>3910.4756989999996</v>
      </c>
      <c r="R17" s="342">
        <f>J17+N17</f>
        <v>49312.43</v>
      </c>
      <c r="S17" s="342">
        <f>V17*72.54%</f>
        <v>1208.915369999997</v>
      </c>
      <c r="T17" s="342">
        <f>V17*19.53%</f>
        <v>325.47721499999915</v>
      </c>
      <c r="U17" s="342">
        <f>V17*7.93%</f>
        <v>132.15741499999965</v>
      </c>
      <c r="V17" s="342">
        <f>F17-R17</f>
        <v>1666.5499999999956</v>
      </c>
      <c r="Y17" s="667"/>
      <c r="Z17" s="667"/>
      <c r="AA17" s="667"/>
      <c r="AB17" s="667"/>
    </row>
    <row r="18" spans="1:22" ht="29.25" customHeight="1">
      <c r="A18" s="3">
        <v>3</v>
      </c>
      <c r="B18" s="167" t="s">
        <v>129</v>
      </c>
      <c r="C18" s="342">
        <f>F18*72.54%</f>
        <v>672.329736</v>
      </c>
      <c r="D18" s="342">
        <f>F18*19.53%</f>
        <v>181.011852</v>
      </c>
      <c r="E18" s="342">
        <f>F18*7.93%</f>
        <v>73.498412</v>
      </c>
      <c r="F18" s="343">
        <v>926.84</v>
      </c>
      <c r="G18" s="342">
        <f>J18*72.54%</f>
        <v>552.167226</v>
      </c>
      <c r="H18" s="342">
        <f>J18*19.53%</f>
        <v>148.660407</v>
      </c>
      <c r="I18" s="342">
        <f>J18*7.93%</f>
        <v>60.36236699999999</v>
      </c>
      <c r="J18" s="342">
        <v>761.1899999999999</v>
      </c>
      <c r="K18" s="342">
        <f>N18*72.54%</f>
        <v>0</v>
      </c>
      <c r="L18" s="342">
        <f>N18*19.53%</f>
        <v>0</v>
      </c>
      <c r="M18" s="342">
        <f>N18*7.93%</f>
        <v>0</v>
      </c>
      <c r="N18" s="342">
        <v>0</v>
      </c>
      <c r="O18" s="342">
        <f>R18*72.54%</f>
        <v>552.167226</v>
      </c>
      <c r="P18" s="342">
        <f>R18*19.53%</f>
        <v>148.660407</v>
      </c>
      <c r="Q18" s="342">
        <f>R18*7.93%</f>
        <v>60.36236699999999</v>
      </c>
      <c r="R18" s="342">
        <f>J18+N18</f>
        <v>761.1899999999999</v>
      </c>
      <c r="S18" s="342">
        <f>V18*72.54%</f>
        <v>120.16251000000007</v>
      </c>
      <c r="T18" s="342">
        <f>V18*19.53%</f>
        <v>32.35144500000002</v>
      </c>
      <c r="U18" s="342">
        <f>V18*7.93%</f>
        <v>13.136045000000006</v>
      </c>
      <c r="V18" s="342">
        <f>F18-R18</f>
        <v>165.6500000000001</v>
      </c>
    </row>
    <row r="19" spans="1:22" ht="29.25" customHeight="1">
      <c r="A19" s="3">
        <v>4</v>
      </c>
      <c r="B19" s="168" t="s">
        <v>130</v>
      </c>
      <c r="C19" s="342">
        <f>F19*72.54%</f>
        <v>549.96201</v>
      </c>
      <c r="D19" s="342">
        <f>F19*19.53%</f>
        <v>148.066695</v>
      </c>
      <c r="E19" s="342">
        <f>F19*7.93%</f>
        <v>60.121294999999996</v>
      </c>
      <c r="F19" s="343">
        <v>758.15</v>
      </c>
      <c r="G19" s="342">
        <f>J19*72.54%</f>
        <v>570.78099</v>
      </c>
      <c r="H19" s="342">
        <f>J19*19.53%</f>
        <v>153.67180499999998</v>
      </c>
      <c r="I19" s="342">
        <f>J19*7.93%</f>
        <v>62.39720499999999</v>
      </c>
      <c r="J19" s="342">
        <v>786.8499999999999</v>
      </c>
      <c r="K19" s="342">
        <f>N19*72.54%</f>
        <v>0</v>
      </c>
      <c r="L19" s="342">
        <f>N19*19.53%</f>
        <v>0</v>
      </c>
      <c r="M19" s="342">
        <f>N19*7.93%</f>
        <v>0</v>
      </c>
      <c r="N19" s="342">
        <v>0</v>
      </c>
      <c r="O19" s="342">
        <f>R19*72.54%</f>
        <v>570.78099</v>
      </c>
      <c r="P19" s="342">
        <f>R19*19.53%</f>
        <v>153.67180499999998</v>
      </c>
      <c r="Q19" s="342">
        <f>R19*7.93%</f>
        <v>62.39720499999999</v>
      </c>
      <c r="R19" s="342">
        <f>J19+N19</f>
        <v>786.8499999999999</v>
      </c>
      <c r="S19" s="342">
        <f>V19*72.54%</f>
        <v>-20.81897999999995</v>
      </c>
      <c r="T19" s="342">
        <f>V19*19.53%</f>
        <v>-5.6051099999999865</v>
      </c>
      <c r="U19" s="342">
        <f>V19*7.93%</f>
        <v>-2.2759099999999943</v>
      </c>
      <c r="V19" s="342">
        <f>F19-R19</f>
        <v>-28.699999999999932</v>
      </c>
    </row>
    <row r="20" spans="1:22" ht="29.25" customHeight="1">
      <c r="A20" s="3">
        <v>5</v>
      </c>
      <c r="B20" s="167" t="s">
        <v>131</v>
      </c>
      <c r="C20" s="342">
        <f>F20*72.54%</f>
        <v>22626.829134</v>
      </c>
      <c r="D20" s="342">
        <f>F20*19.53%</f>
        <v>6091.838613</v>
      </c>
      <c r="E20" s="342">
        <f>F20*7.93%</f>
        <v>2473.5422529999996</v>
      </c>
      <c r="F20" s="342">
        <v>31192.21</v>
      </c>
      <c r="G20" s="342">
        <f>J20*72.54%</f>
        <v>4903.5008880000005</v>
      </c>
      <c r="H20" s="342">
        <f>J20*19.53%</f>
        <v>1320.173316</v>
      </c>
      <c r="I20" s="342">
        <f>J20*7.93%</f>
        <v>536.045796</v>
      </c>
      <c r="J20" s="342">
        <v>6759.72</v>
      </c>
      <c r="K20" s="342">
        <f>N20*72.54%</f>
        <v>17326.672272</v>
      </c>
      <c r="L20" s="342">
        <f>N20*19.53%</f>
        <v>4664.873304</v>
      </c>
      <c r="M20" s="342">
        <f>N20*7.93%</f>
        <v>1894.1344239999999</v>
      </c>
      <c r="N20" s="342">
        <v>23885.68</v>
      </c>
      <c r="O20" s="342">
        <f>R20*72.54%</f>
        <v>22230.173160000002</v>
      </c>
      <c r="P20" s="342">
        <f>R20*19.53%</f>
        <v>5985.04662</v>
      </c>
      <c r="Q20" s="342">
        <f>R20*7.93%</f>
        <v>2430.18022</v>
      </c>
      <c r="R20" s="342">
        <f>J20+N20</f>
        <v>30645.4</v>
      </c>
      <c r="S20" s="342">
        <f>V20*72.54%</f>
        <v>396.6559739999983</v>
      </c>
      <c r="T20" s="342">
        <f>V20*19.53%</f>
        <v>106.79199299999955</v>
      </c>
      <c r="U20" s="342">
        <f>V20*7.93%</f>
        <v>43.36203299999981</v>
      </c>
      <c r="V20" s="342">
        <f>F20-R20</f>
        <v>546.8099999999977</v>
      </c>
    </row>
    <row r="21" spans="1:22" s="16" customFormat="1" ht="23.25" customHeight="1">
      <c r="A21" s="252"/>
      <c r="B21" s="267" t="s">
        <v>92</v>
      </c>
      <c r="C21" s="344">
        <f>SUM(C16:C20)</f>
        <v>63365.416452</v>
      </c>
      <c r="D21" s="344">
        <f aca="true" t="shared" si="0" ref="D21:V21">SUM(D16:D20)</f>
        <v>17059.919814</v>
      </c>
      <c r="E21" s="344">
        <v>67973.17</v>
      </c>
      <c r="F21" s="344">
        <f t="shared" si="0"/>
        <v>87352.37999999999</v>
      </c>
      <c r="G21" s="344">
        <f t="shared" si="0"/>
        <v>29529.343818</v>
      </c>
      <c r="H21" s="344">
        <f t="shared" si="0"/>
        <v>7950.207951</v>
      </c>
      <c r="I21" s="344">
        <f t="shared" si="0"/>
        <v>3228.1182310000004</v>
      </c>
      <c r="J21" s="344">
        <f t="shared" si="0"/>
        <v>40707.67</v>
      </c>
      <c r="K21" s="344">
        <f t="shared" si="0"/>
        <v>31635.16551</v>
      </c>
      <c r="L21" s="344">
        <f t="shared" si="0"/>
        <v>8517.159945</v>
      </c>
      <c r="M21" s="344">
        <f t="shared" si="0"/>
        <v>3458.324545</v>
      </c>
      <c r="N21" s="344">
        <f t="shared" si="0"/>
        <v>43610.65</v>
      </c>
      <c r="O21" s="344">
        <f t="shared" si="0"/>
        <v>61164.509328</v>
      </c>
      <c r="P21" s="344">
        <f t="shared" si="0"/>
        <v>16467.367896</v>
      </c>
      <c r="Q21" s="344">
        <f t="shared" si="0"/>
        <v>6686.442776</v>
      </c>
      <c r="R21" s="344">
        <f t="shared" si="0"/>
        <v>84318.32</v>
      </c>
      <c r="S21" s="344">
        <f t="shared" si="0"/>
        <v>2200.9071239999953</v>
      </c>
      <c r="T21" s="344">
        <f t="shared" si="0"/>
        <v>592.5519179999988</v>
      </c>
      <c r="U21" s="344">
        <f t="shared" si="0"/>
        <v>240.60095799999948</v>
      </c>
      <c r="V21" s="344">
        <f t="shared" si="0"/>
        <v>3034.0599999999936</v>
      </c>
    </row>
    <row r="22" spans="1:22" ht="25.5">
      <c r="A22" s="3"/>
      <c r="B22" s="169" t="s">
        <v>236</v>
      </c>
      <c r="C22" s="9"/>
      <c r="D22" s="9"/>
      <c r="E22" s="9"/>
      <c r="F22" s="254"/>
      <c r="G22" s="9"/>
      <c r="H22" s="9"/>
      <c r="I22" s="9"/>
      <c r="J22" s="254"/>
      <c r="K22" s="9"/>
      <c r="L22" s="9"/>
      <c r="M22" s="9"/>
      <c r="N22" s="9"/>
      <c r="O22" s="378"/>
      <c r="P22" s="9"/>
      <c r="Q22" s="9"/>
      <c r="R22" s="9"/>
      <c r="S22" s="9"/>
      <c r="T22" s="9"/>
      <c r="U22" s="9"/>
      <c r="V22" s="9"/>
    </row>
    <row r="23" spans="1:22" ht="12.75">
      <c r="A23" s="3">
        <v>6</v>
      </c>
      <c r="B23" s="167" t="s">
        <v>184</v>
      </c>
      <c r="C23" s="9">
        <v>0</v>
      </c>
      <c r="D23" s="9">
        <v>0</v>
      </c>
      <c r="E23" s="9">
        <v>0</v>
      </c>
      <c r="F23" s="9">
        <v>0</v>
      </c>
      <c r="G23" s="9">
        <v>0</v>
      </c>
      <c r="H23" s="9">
        <v>0</v>
      </c>
      <c r="I23" s="9">
        <v>0</v>
      </c>
      <c r="J23" s="9">
        <v>0</v>
      </c>
      <c r="K23" s="9">
        <v>0</v>
      </c>
      <c r="L23" s="9">
        <v>0</v>
      </c>
      <c r="M23" s="9">
        <v>0</v>
      </c>
      <c r="N23" s="9">
        <v>0</v>
      </c>
      <c r="O23" s="9">
        <v>0</v>
      </c>
      <c r="P23" s="9">
        <v>0</v>
      </c>
      <c r="Q23" s="9">
        <v>0</v>
      </c>
      <c r="R23" s="9">
        <v>0</v>
      </c>
      <c r="S23" s="9">
        <v>0</v>
      </c>
      <c r="T23" s="9">
        <v>0</v>
      </c>
      <c r="U23" s="9">
        <v>0</v>
      </c>
      <c r="V23" s="9">
        <v>0</v>
      </c>
    </row>
    <row r="24" spans="1:22" ht="12.75">
      <c r="A24" s="3">
        <v>7</v>
      </c>
      <c r="B24" s="168" t="s">
        <v>133</v>
      </c>
      <c r="C24" s="9">
        <v>0</v>
      </c>
      <c r="D24" s="9">
        <v>0</v>
      </c>
      <c r="E24" s="9">
        <v>0</v>
      </c>
      <c r="F24" s="9">
        <v>0</v>
      </c>
      <c r="G24" s="9">
        <v>0</v>
      </c>
      <c r="H24" s="9">
        <v>0</v>
      </c>
      <c r="I24" s="9">
        <v>0</v>
      </c>
      <c r="J24" s="9">
        <v>0</v>
      </c>
      <c r="K24" s="9">
        <v>0</v>
      </c>
      <c r="L24" s="9">
        <v>0</v>
      </c>
      <c r="M24" s="9">
        <v>0</v>
      </c>
      <c r="N24" s="9">
        <v>0</v>
      </c>
      <c r="O24" s="9">
        <v>0</v>
      </c>
      <c r="P24" s="9">
        <v>0</v>
      </c>
      <c r="Q24" s="9">
        <v>0</v>
      </c>
      <c r="R24" s="9">
        <v>0</v>
      </c>
      <c r="S24" s="9">
        <v>0</v>
      </c>
      <c r="T24" s="9">
        <v>0</v>
      </c>
      <c r="U24" s="9">
        <v>0</v>
      </c>
      <c r="V24" s="9">
        <v>0</v>
      </c>
    </row>
    <row r="25" spans="1:22" ht="12.75">
      <c r="A25" s="9"/>
      <c r="B25" s="168" t="s">
        <v>92</v>
      </c>
      <c r="C25" s="9">
        <v>0</v>
      </c>
      <c r="D25" s="9">
        <v>0</v>
      </c>
      <c r="E25" s="9">
        <v>0</v>
      </c>
      <c r="F25" s="9">
        <v>0</v>
      </c>
      <c r="G25" s="9">
        <v>0</v>
      </c>
      <c r="H25" s="9">
        <v>0</v>
      </c>
      <c r="I25" s="9">
        <v>0</v>
      </c>
      <c r="J25" s="9">
        <v>0</v>
      </c>
      <c r="K25" s="9">
        <v>0</v>
      </c>
      <c r="L25" s="9">
        <v>0</v>
      </c>
      <c r="M25" s="9">
        <v>0</v>
      </c>
      <c r="N25" s="9">
        <v>0</v>
      </c>
      <c r="O25" s="9">
        <v>0</v>
      </c>
      <c r="P25" s="9">
        <v>0</v>
      </c>
      <c r="Q25" s="9">
        <v>0</v>
      </c>
      <c r="R25" s="9">
        <v>0</v>
      </c>
      <c r="S25" s="9">
        <v>0</v>
      </c>
      <c r="T25" s="9">
        <v>0</v>
      </c>
      <c r="U25" s="9">
        <v>0</v>
      </c>
      <c r="V25" s="9">
        <v>0</v>
      </c>
    </row>
    <row r="26" spans="1:22" ht="15">
      <c r="A26" s="9"/>
      <c r="B26" s="168" t="s">
        <v>38</v>
      </c>
      <c r="C26" s="521">
        <f>C21</f>
        <v>63365.416452</v>
      </c>
      <c r="D26" s="521">
        <f aca="true" t="shared" si="1" ref="D26:V26">D21</f>
        <v>17059.919814</v>
      </c>
      <c r="E26" s="521">
        <f t="shared" si="1"/>
        <v>67973.17</v>
      </c>
      <c r="F26" s="521">
        <f t="shared" si="1"/>
        <v>87352.37999999999</v>
      </c>
      <c r="G26" s="521">
        <f t="shared" si="1"/>
        <v>29529.343818</v>
      </c>
      <c r="H26" s="521">
        <f t="shared" si="1"/>
        <v>7950.207951</v>
      </c>
      <c r="I26" s="521">
        <f t="shared" si="1"/>
        <v>3228.1182310000004</v>
      </c>
      <c r="J26" s="521">
        <f t="shared" si="1"/>
        <v>40707.67</v>
      </c>
      <c r="K26" s="521">
        <f t="shared" si="1"/>
        <v>31635.16551</v>
      </c>
      <c r="L26" s="521">
        <f t="shared" si="1"/>
        <v>8517.159945</v>
      </c>
      <c r="M26" s="521">
        <f t="shared" si="1"/>
        <v>3458.324545</v>
      </c>
      <c r="N26" s="521">
        <f t="shared" si="1"/>
        <v>43610.65</v>
      </c>
      <c r="O26" s="521">
        <f t="shared" si="1"/>
        <v>61164.509328</v>
      </c>
      <c r="P26" s="521">
        <f t="shared" si="1"/>
        <v>16467.367896</v>
      </c>
      <c r="Q26" s="521">
        <f t="shared" si="1"/>
        <v>6686.442776</v>
      </c>
      <c r="R26" s="521">
        <f t="shared" si="1"/>
        <v>84318.32</v>
      </c>
      <c r="S26" s="521">
        <f t="shared" si="1"/>
        <v>2200.9071239999953</v>
      </c>
      <c r="T26" s="521">
        <f t="shared" si="1"/>
        <v>592.5519179999988</v>
      </c>
      <c r="U26" s="521">
        <f t="shared" si="1"/>
        <v>240.60095799999948</v>
      </c>
      <c r="V26" s="521">
        <f t="shared" si="1"/>
        <v>3034.0599999999936</v>
      </c>
    </row>
    <row r="29" spans="1:32" ht="12.75">
      <c r="A29" s="15" t="s">
        <v>12</v>
      </c>
      <c r="B29" s="15"/>
      <c r="C29" s="15"/>
      <c r="D29" s="15"/>
      <c r="E29" s="15"/>
      <c r="F29" s="15"/>
      <c r="G29" s="15"/>
      <c r="H29" s="15"/>
      <c r="I29" s="15"/>
      <c r="J29" s="15"/>
      <c r="K29" s="15"/>
      <c r="L29" s="15"/>
      <c r="M29" s="15"/>
      <c r="N29" s="15"/>
      <c r="O29" s="15"/>
      <c r="P29" s="15"/>
      <c r="Q29" s="695" t="s">
        <v>13</v>
      </c>
      <c r="R29" s="695"/>
      <c r="S29" s="695"/>
      <c r="T29" s="695"/>
      <c r="U29" s="695"/>
      <c r="V29" s="15"/>
      <c r="W29" s="16"/>
      <c r="X29" s="16"/>
      <c r="Y29" s="16"/>
      <c r="Z29" s="16"/>
      <c r="AA29" s="16"/>
      <c r="AE29" s="16"/>
      <c r="AF29" s="16"/>
    </row>
    <row r="30" spans="2:32" ht="12.75" customHeight="1">
      <c r="B30" s="86"/>
      <c r="C30" s="86"/>
      <c r="D30" s="86"/>
      <c r="E30" s="86"/>
      <c r="F30" s="86"/>
      <c r="G30" s="86"/>
      <c r="H30" s="86"/>
      <c r="I30" s="86"/>
      <c r="J30" s="86"/>
      <c r="K30" s="86"/>
      <c r="L30" s="86"/>
      <c r="M30" s="86"/>
      <c r="N30" s="86"/>
      <c r="O30" s="86"/>
      <c r="P30" s="86"/>
      <c r="Q30" s="695" t="s">
        <v>14</v>
      </c>
      <c r="R30" s="695"/>
      <c r="S30" s="695"/>
      <c r="T30" s="695"/>
      <c r="U30" s="695"/>
      <c r="V30" s="86"/>
      <c r="W30" s="86"/>
      <c r="X30" s="86"/>
      <c r="Y30" s="86"/>
      <c r="Z30" s="86"/>
      <c r="AA30" s="86"/>
      <c r="AB30" s="86"/>
      <c r="AC30" s="86"/>
      <c r="AD30" s="86"/>
      <c r="AE30" s="16"/>
      <c r="AF30" s="16"/>
    </row>
    <row r="31" spans="2:37" ht="12.75" customHeight="1">
      <c r="B31" s="86"/>
      <c r="C31" s="86"/>
      <c r="D31" s="86"/>
      <c r="E31" s="86"/>
      <c r="F31" s="86"/>
      <c r="G31" s="86"/>
      <c r="H31" s="86"/>
      <c r="I31" s="86"/>
      <c r="J31" s="86"/>
      <c r="K31" s="86"/>
      <c r="L31" s="86"/>
      <c r="M31" s="86"/>
      <c r="N31" s="86"/>
      <c r="O31" s="86"/>
      <c r="P31" s="86"/>
      <c r="Q31" s="695" t="s">
        <v>20</v>
      </c>
      <c r="R31" s="695"/>
      <c r="S31" s="695"/>
      <c r="T31" s="695"/>
      <c r="U31" s="695"/>
      <c r="V31" s="124"/>
      <c r="W31" s="124"/>
      <c r="X31" s="124"/>
      <c r="Y31" s="124"/>
      <c r="Z31" s="124"/>
      <c r="AA31" s="124"/>
      <c r="AB31" s="124"/>
      <c r="AC31" s="124"/>
      <c r="AD31" s="124"/>
      <c r="AE31" s="124"/>
      <c r="AF31" s="124"/>
      <c r="AG31" s="124"/>
      <c r="AH31" s="124"/>
      <c r="AI31" s="124"/>
      <c r="AJ31" s="124"/>
      <c r="AK31" s="124"/>
    </row>
    <row r="32" spans="1:32" ht="12.75">
      <c r="A32" s="15"/>
      <c r="B32" s="15"/>
      <c r="C32" s="15"/>
      <c r="D32" s="15"/>
      <c r="E32" s="15"/>
      <c r="F32" s="15"/>
      <c r="G32" s="15"/>
      <c r="H32" s="15"/>
      <c r="I32" s="15"/>
      <c r="J32" s="15"/>
      <c r="K32" s="15"/>
      <c r="L32" s="15"/>
      <c r="M32" s="15"/>
      <c r="N32" s="15"/>
      <c r="O32" s="15"/>
      <c r="P32" s="15"/>
      <c r="Q32" s="15"/>
      <c r="R32" s="15"/>
      <c r="S32" s="1" t="s">
        <v>85</v>
      </c>
      <c r="T32" s="1"/>
      <c r="U32" s="1"/>
      <c r="V32" s="1"/>
      <c r="W32" s="15"/>
      <c r="X32" s="15"/>
      <c r="Y32" s="15"/>
      <c r="Z32" s="15"/>
      <c r="AE32" s="15"/>
      <c r="AF32" s="15"/>
    </row>
  </sheetData>
  <sheetProtection/>
  <mergeCells count="19">
    <mergeCell ref="G12:J12"/>
    <mergeCell ref="K12:N12"/>
    <mergeCell ref="O12:R12"/>
    <mergeCell ref="G2:O2"/>
    <mergeCell ref="A3:U3"/>
    <mergeCell ref="A4:U4"/>
    <mergeCell ref="A6:U6"/>
    <mergeCell ref="A8:C8"/>
    <mergeCell ref="U10:V10"/>
    <mergeCell ref="Q31:U31"/>
    <mergeCell ref="Q30:U30"/>
    <mergeCell ref="Q29:U29"/>
    <mergeCell ref="Y17:AB17"/>
    <mergeCell ref="AB10:AD10"/>
    <mergeCell ref="A11:A12"/>
    <mergeCell ref="B11:B12"/>
    <mergeCell ref="C11:F12"/>
    <mergeCell ref="G11:R11"/>
    <mergeCell ref="S11:V12"/>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4" r:id="rId1"/>
  <colBreaks count="1" manualBreakCount="1">
    <brk id="23" max="65535" man="1"/>
  </colBreaks>
</worksheet>
</file>

<file path=xl/worksheets/sheet50.xml><?xml version="1.0" encoding="utf-8"?>
<worksheet xmlns="http://schemas.openxmlformats.org/spreadsheetml/2006/main" xmlns:r="http://schemas.openxmlformats.org/officeDocument/2006/relationships">
  <sheetPr>
    <pageSetUpPr fitToPage="1"/>
  </sheetPr>
  <dimension ref="A1:L50"/>
  <sheetViews>
    <sheetView view="pageBreakPreview" zoomScale="84" zoomScaleSheetLayoutView="84" zoomScalePageLayoutView="0" workbookViewId="0" topLeftCell="A1">
      <selection activeCell="A1" sqref="A1:IV16384"/>
    </sheetView>
  </sheetViews>
  <sheetFormatPr defaultColWidth="9.140625" defaultRowHeight="12.75"/>
  <cols>
    <col min="1" max="1" width="5.8515625" style="0" customWidth="1"/>
    <col min="2" max="2" width="25.57421875" style="0" customWidth="1"/>
    <col min="6" max="6" width="13.421875" style="0" customWidth="1"/>
    <col min="7" max="7" width="14.8515625" style="0" customWidth="1"/>
    <col min="8" max="8" width="12.421875" style="0" customWidth="1"/>
    <col min="9" max="9" width="15.28125" style="0" customWidth="1"/>
    <col min="10" max="10" width="14.28125" style="0" customWidth="1"/>
    <col min="11" max="11" width="13.8515625" style="0" customWidth="1"/>
    <col min="12" max="12" width="9.140625" style="0" hidden="1" customWidth="1"/>
  </cols>
  <sheetData>
    <row r="1" spans="1:11" ht="18">
      <c r="A1" s="740" t="s">
        <v>0</v>
      </c>
      <c r="B1" s="740"/>
      <c r="C1" s="740"/>
      <c r="D1" s="740"/>
      <c r="E1" s="740"/>
      <c r="F1" s="740"/>
      <c r="G1" s="740"/>
      <c r="H1" s="740"/>
      <c r="I1" s="740"/>
      <c r="J1" s="923" t="s">
        <v>526</v>
      </c>
      <c r="K1" s="923"/>
    </row>
    <row r="2" spans="1:11" ht="21">
      <c r="A2" s="741" t="s">
        <v>704</v>
      </c>
      <c r="B2" s="741"/>
      <c r="C2" s="741"/>
      <c r="D2" s="741"/>
      <c r="E2" s="741"/>
      <c r="F2" s="741"/>
      <c r="G2" s="741"/>
      <c r="H2" s="741"/>
      <c r="I2" s="741"/>
      <c r="J2" s="741"/>
      <c r="K2" s="741"/>
    </row>
    <row r="3" spans="1:11" ht="15">
      <c r="A3" s="197"/>
      <c r="B3" s="197"/>
      <c r="C3" s="197"/>
      <c r="D3" s="197"/>
      <c r="E3" s="197"/>
      <c r="F3" s="197"/>
      <c r="G3" s="197"/>
      <c r="H3" s="197"/>
      <c r="I3" s="197"/>
      <c r="J3" s="197"/>
      <c r="K3" s="197"/>
    </row>
    <row r="4" spans="1:11" ht="27" customHeight="1">
      <c r="A4" s="924" t="s">
        <v>835</v>
      </c>
      <c r="B4" s="924"/>
      <c r="C4" s="924"/>
      <c r="D4" s="924"/>
      <c r="E4" s="924"/>
      <c r="F4" s="924"/>
      <c r="G4" s="924"/>
      <c r="H4" s="924"/>
      <c r="I4" s="924"/>
      <c r="J4" s="924"/>
      <c r="K4" s="924"/>
    </row>
    <row r="5" spans="1:12" ht="15">
      <c r="A5" s="36" t="s">
        <v>1137</v>
      </c>
      <c r="B5" s="198"/>
      <c r="C5" s="198"/>
      <c r="D5" s="198"/>
      <c r="E5" s="198"/>
      <c r="F5" s="198"/>
      <c r="G5" s="198"/>
      <c r="H5" s="198"/>
      <c r="I5" s="197"/>
      <c r="J5" s="824" t="s">
        <v>781</v>
      </c>
      <c r="K5" s="824"/>
      <c r="L5" s="824"/>
    </row>
    <row r="6" spans="1:11" ht="27.75" customHeight="1">
      <c r="A6" s="831" t="s">
        <v>2</v>
      </c>
      <c r="B6" s="831" t="s">
        <v>3</v>
      </c>
      <c r="C6" s="831" t="s">
        <v>297</v>
      </c>
      <c r="D6" s="831" t="s">
        <v>298</v>
      </c>
      <c r="E6" s="831"/>
      <c r="F6" s="831"/>
      <c r="G6" s="831"/>
      <c r="H6" s="831"/>
      <c r="I6" s="832" t="s">
        <v>299</v>
      </c>
      <c r="J6" s="833"/>
      <c r="K6" s="834"/>
    </row>
    <row r="7" spans="1:11" ht="90" customHeight="1">
      <c r="A7" s="831"/>
      <c r="B7" s="831"/>
      <c r="C7" s="831"/>
      <c r="D7" s="231" t="s">
        <v>300</v>
      </c>
      <c r="E7" s="231" t="s">
        <v>200</v>
      </c>
      <c r="F7" s="231" t="s">
        <v>449</v>
      </c>
      <c r="G7" s="231" t="s">
        <v>301</v>
      </c>
      <c r="H7" s="231" t="s">
        <v>422</v>
      </c>
      <c r="I7" s="231" t="s">
        <v>302</v>
      </c>
      <c r="J7" s="231" t="s">
        <v>303</v>
      </c>
      <c r="K7" s="231" t="s">
        <v>304</v>
      </c>
    </row>
    <row r="8" spans="1:11" ht="15">
      <c r="A8" s="201" t="s">
        <v>260</v>
      </c>
      <c r="B8" s="201" t="s">
        <v>261</v>
      </c>
      <c r="C8" s="201" t="s">
        <v>262</v>
      </c>
      <c r="D8" s="201" t="s">
        <v>263</v>
      </c>
      <c r="E8" s="201" t="s">
        <v>264</v>
      </c>
      <c r="F8" s="201" t="s">
        <v>265</v>
      </c>
      <c r="G8" s="201" t="s">
        <v>266</v>
      </c>
      <c r="H8" s="201" t="s">
        <v>267</v>
      </c>
      <c r="I8" s="201" t="s">
        <v>286</v>
      </c>
      <c r="J8" s="201" t="s">
        <v>287</v>
      </c>
      <c r="K8" s="201" t="s">
        <v>288</v>
      </c>
    </row>
    <row r="9" spans="1:11" ht="15">
      <c r="A9" s="346">
        <v>1</v>
      </c>
      <c r="B9" s="347" t="s">
        <v>886</v>
      </c>
      <c r="C9" s="201">
        <v>13</v>
      </c>
      <c r="D9" s="201">
        <v>839</v>
      </c>
      <c r="E9" s="201">
        <f>'[2]AT_20_CentralCookingagency '!I42</f>
        <v>131227</v>
      </c>
      <c r="F9" s="201">
        <v>0</v>
      </c>
      <c r="G9" s="201">
        <v>1523</v>
      </c>
      <c r="H9" s="201">
        <f>F9+G9</f>
        <v>1523</v>
      </c>
      <c r="I9" s="201">
        <v>0</v>
      </c>
      <c r="J9" s="201">
        <f>H9*2600*10/100000</f>
        <v>395.98</v>
      </c>
      <c r="K9" s="201">
        <f>J9</f>
        <v>395.98</v>
      </c>
    </row>
    <row r="10" spans="1:11" ht="15">
      <c r="A10" s="346">
        <v>2</v>
      </c>
      <c r="B10" s="347" t="s">
        <v>887</v>
      </c>
      <c r="C10" s="201">
        <v>6</v>
      </c>
      <c r="D10" s="201">
        <v>1182</v>
      </c>
      <c r="E10" s="201">
        <v>179814</v>
      </c>
      <c r="F10" s="201">
        <v>0</v>
      </c>
      <c r="G10" s="201">
        <v>2000</v>
      </c>
      <c r="H10" s="201">
        <f aca="true" t="shared" si="0" ref="H10:H42">F10+G10</f>
        <v>2000</v>
      </c>
      <c r="I10" s="201">
        <v>0</v>
      </c>
      <c r="J10" s="201">
        <f aca="true" t="shared" si="1" ref="J10:J42">H10*2600*10/100000</f>
        <v>520</v>
      </c>
      <c r="K10" s="201">
        <f aca="true" t="shared" si="2" ref="K10:K42">J10</f>
        <v>520</v>
      </c>
    </row>
    <row r="11" spans="1:11" ht="15">
      <c r="A11" s="346">
        <v>3</v>
      </c>
      <c r="B11" s="347" t="s">
        <v>888</v>
      </c>
      <c r="C11" s="201">
        <v>0</v>
      </c>
      <c r="D11" s="201">
        <v>0</v>
      </c>
      <c r="E11" s="201">
        <v>0</v>
      </c>
      <c r="F11" s="201">
        <v>0</v>
      </c>
      <c r="G11" s="201">
        <v>0</v>
      </c>
      <c r="H11" s="201">
        <f t="shared" si="0"/>
        <v>0</v>
      </c>
      <c r="I11" s="201">
        <v>0</v>
      </c>
      <c r="J11" s="201">
        <f t="shared" si="1"/>
        <v>0</v>
      </c>
      <c r="K11" s="201">
        <f t="shared" si="2"/>
        <v>0</v>
      </c>
    </row>
    <row r="12" spans="1:11" ht="15">
      <c r="A12" s="346">
        <v>4</v>
      </c>
      <c r="B12" s="347" t="s">
        <v>889</v>
      </c>
      <c r="C12" s="201">
        <v>0</v>
      </c>
      <c r="D12" s="201">
        <v>0</v>
      </c>
      <c r="E12" s="201">
        <v>0</v>
      </c>
      <c r="F12" s="201">
        <v>0</v>
      </c>
      <c r="G12" s="201">
        <v>0</v>
      </c>
      <c r="H12" s="201">
        <f t="shared" si="0"/>
        <v>0</v>
      </c>
      <c r="I12" s="201">
        <v>0</v>
      </c>
      <c r="J12" s="201">
        <f t="shared" si="1"/>
        <v>0</v>
      </c>
      <c r="K12" s="201">
        <f t="shared" si="2"/>
        <v>0</v>
      </c>
    </row>
    <row r="13" spans="1:11" ht="15">
      <c r="A13" s="346">
        <v>5</v>
      </c>
      <c r="B13" s="347" t="s">
        <v>890</v>
      </c>
      <c r="C13" s="201">
        <v>0</v>
      </c>
      <c r="D13" s="201">
        <v>0</v>
      </c>
      <c r="E13" s="201">
        <v>0</v>
      </c>
      <c r="F13" s="201">
        <v>0</v>
      </c>
      <c r="G13" s="201">
        <v>0</v>
      </c>
      <c r="H13" s="201">
        <f t="shared" si="0"/>
        <v>0</v>
      </c>
      <c r="I13" s="201">
        <v>0</v>
      </c>
      <c r="J13" s="201">
        <f t="shared" si="1"/>
        <v>0</v>
      </c>
      <c r="K13" s="201">
        <f t="shared" si="2"/>
        <v>0</v>
      </c>
    </row>
    <row r="14" spans="1:11" ht="15">
      <c r="A14" s="346">
        <v>6</v>
      </c>
      <c r="B14" s="347" t="s">
        <v>891</v>
      </c>
      <c r="C14" s="201">
        <v>0</v>
      </c>
      <c r="D14" s="201">
        <v>0</v>
      </c>
      <c r="E14" s="201">
        <v>0</v>
      </c>
      <c r="F14" s="201">
        <v>0</v>
      </c>
      <c r="G14" s="201">
        <v>0</v>
      </c>
      <c r="H14" s="201">
        <f t="shared" si="0"/>
        <v>0</v>
      </c>
      <c r="I14" s="201">
        <v>0</v>
      </c>
      <c r="J14" s="201">
        <f t="shared" si="1"/>
        <v>0</v>
      </c>
      <c r="K14" s="201">
        <f t="shared" si="2"/>
        <v>0</v>
      </c>
    </row>
    <row r="15" spans="1:11" ht="15">
      <c r="A15" s="346">
        <v>7</v>
      </c>
      <c r="B15" s="347" t="s">
        <v>892</v>
      </c>
      <c r="C15" s="201">
        <f>'[2]AT_20_CentralCookingagency '!G108</f>
        <v>1</v>
      </c>
      <c r="D15" s="201">
        <v>20</v>
      </c>
      <c r="E15" s="201">
        <f>'[2]AT_20_CentralCookingagency '!I108</f>
        <v>2012</v>
      </c>
      <c r="F15" s="201">
        <v>0</v>
      </c>
      <c r="G15" s="201">
        <v>37</v>
      </c>
      <c r="H15" s="201">
        <f t="shared" si="0"/>
        <v>37</v>
      </c>
      <c r="I15" s="201">
        <v>0</v>
      </c>
      <c r="J15" s="201">
        <f t="shared" si="1"/>
        <v>9.62</v>
      </c>
      <c r="K15" s="201">
        <f t="shared" si="2"/>
        <v>9.62</v>
      </c>
    </row>
    <row r="16" spans="1:11" ht="15">
      <c r="A16" s="346">
        <v>8</v>
      </c>
      <c r="B16" s="347" t="s">
        <v>893</v>
      </c>
      <c r="C16" s="201">
        <v>0</v>
      </c>
      <c r="D16" s="201">
        <v>0</v>
      </c>
      <c r="E16" s="201">
        <v>0</v>
      </c>
      <c r="F16" s="201">
        <v>0</v>
      </c>
      <c r="G16" s="201">
        <v>0</v>
      </c>
      <c r="H16" s="201">
        <f t="shared" si="0"/>
        <v>0</v>
      </c>
      <c r="I16" s="201">
        <v>0</v>
      </c>
      <c r="J16" s="201">
        <f t="shared" si="1"/>
        <v>0</v>
      </c>
      <c r="K16" s="201">
        <f t="shared" si="2"/>
        <v>0</v>
      </c>
    </row>
    <row r="17" spans="1:11" ht="15">
      <c r="A17" s="346">
        <v>9</v>
      </c>
      <c r="B17" s="347" t="s">
        <v>894</v>
      </c>
      <c r="C17" s="201">
        <f>'[2]AT_20_CentralCookingagency '!G55</f>
        <v>2</v>
      </c>
      <c r="D17" s="201">
        <v>29</v>
      </c>
      <c r="E17" s="201">
        <f>'[2]AT_20_CentralCookingagency '!I55</f>
        <v>7246</v>
      </c>
      <c r="F17" s="201">
        <v>0</v>
      </c>
      <c r="G17" s="201">
        <v>36</v>
      </c>
      <c r="H17" s="201">
        <f t="shared" si="0"/>
        <v>36</v>
      </c>
      <c r="I17" s="201">
        <v>0</v>
      </c>
      <c r="J17" s="201">
        <f t="shared" si="1"/>
        <v>9.36</v>
      </c>
      <c r="K17" s="201">
        <f t="shared" si="2"/>
        <v>9.36</v>
      </c>
    </row>
    <row r="18" spans="1:11" ht="15">
      <c r="A18" s="346">
        <v>10</v>
      </c>
      <c r="B18" s="347" t="s">
        <v>895</v>
      </c>
      <c r="C18" s="201">
        <v>0</v>
      </c>
      <c r="D18" s="201">
        <v>0</v>
      </c>
      <c r="E18" s="201">
        <v>0</v>
      </c>
      <c r="F18" s="201">
        <v>0</v>
      </c>
      <c r="G18" s="201">
        <v>0</v>
      </c>
      <c r="H18" s="201">
        <f t="shared" si="0"/>
        <v>0</v>
      </c>
      <c r="I18" s="201">
        <v>0</v>
      </c>
      <c r="J18" s="201">
        <f t="shared" si="1"/>
        <v>0</v>
      </c>
      <c r="K18" s="201">
        <f t="shared" si="2"/>
        <v>0</v>
      </c>
    </row>
    <row r="19" spans="1:11" ht="15">
      <c r="A19" s="346">
        <v>11</v>
      </c>
      <c r="B19" s="347" t="s">
        <v>896</v>
      </c>
      <c r="C19" s="201">
        <v>0</v>
      </c>
      <c r="D19" s="201">
        <v>0</v>
      </c>
      <c r="E19" s="201">
        <v>0</v>
      </c>
      <c r="F19" s="201">
        <v>0</v>
      </c>
      <c r="G19" s="201">
        <v>0</v>
      </c>
      <c r="H19" s="201">
        <f t="shared" si="0"/>
        <v>0</v>
      </c>
      <c r="I19" s="201">
        <v>0</v>
      </c>
      <c r="J19" s="201">
        <f t="shared" si="1"/>
        <v>0</v>
      </c>
      <c r="K19" s="201">
        <f t="shared" si="2"/>
        <v>0</v>
      </c>
    </row>
    <row r="20" spans="1:11" ht="15">
      <c r="A20" s="346">
        <v>12</v>
      </c>
      <c r="B20" s="347" t="s">
        <v>897</v>
      </c>
      <c r="C20" s="201">
        <f>'[2]AT_20_CentralCookingagency '!G105</f>
        <v>1</v>
      </c>
      <c r="D20" s="201">
        <v>159</v>
      </c>
      <c r="E20" s="201">
        <f>'[2]AT_20_CentralCookingagency '!I105</f>
        <v>17751</v>
      </c>
      <c r="F20" s="201">
        <v>0</v>
      </c>
      <c r="G20" s="201">
        <v>300</v>
      </c>
      <c r="H20" s="201">
        <f t="shared" si="0"/>
        <v>300</v>
      </c>
      <c r="I20" s="201">
        <v>0</v>
      </c>
      <c r="J20" s="201">
        <f t="shared" si="1"/>
        <v>78</v>
      </c>
      <c r="K20" s="201">
        <f t="shared" si="2"/>
        <v>78</v>
      </c>
    </row>
    <row r="21" spans="1:11" ht="15">
      <c r="A21" s="346">
        <v>13</v>
      </c>
      <c r="B21" s="347" t="s">
        <v>898</v>
      </c>
      <c r="C21" s="201">
        <v>0</v>
      </c>
      <c r="D21" s="201"/>
      <c r="E21" s="201">
        <v>0</v>
      </c>
      <c r="F21" s="201">
        <v>0</v>
      </c>
      <c r="G21" s="201">
        <v>0</v>
      </c>
      <c r="H21" s="201">
        <f t="shared" si="0"/>
        <v>0</v>
      </c>
      <c r="I21" s="201">
        <v>0</v>
      </c>
      <c r="J21" s="201">
        <f t="shared" si="1"/>
        <v>0</v>
      </c>
      <c r="K21" s="201">
        <f t="shared" si="2"/>
        <v>0</v>
      </c>
    </row>
    <row r="22" spans="1:11" ht="15">
      <c r="A22" s="346">
        <v>14</v>
      </c>
      <c r="B22" s="347" t="s">
        <v>899</v>
      </c>
      <c r="C22" s="201">
        <f>'[2]AT_20_CentralCookingagency '!G52</f>
        <v>1</v>
      </c>
      <c r="D22" s="201">
        <v>76</v>
      </c>
      <c r="E22" s="201">
        <f>'[2]AT_20_CentralCookingagency '!I52</f>
        <v>8021</v>
      </c>
      <c r="F22" s="201">
        <v>0</v>
      </c>
      <c r="G22" s="201">
        <v>123</v>
      </c>
      <c r="H22" s="201">
        <f t="shared" si="0"/>
        <v>123</v>
      </c>
      <c r="I22" s="201">
        <v>0</v>
      </c>
      <c r="J22" s="201">
        <f t="shared" si="1"/>
        <v>31.98</v>
      </c>
      <c r="K22" s="201">
        <f t="shared" si="2"/>
        <v>31.98</v>
      </c>
    </row>
    <row r="23" spans="1:11" ht="15">
      <c r="A23" s="346">
        <v>15</v>
      </c>
      <c r="B23" s="347" t="s">
        <v>900</v>
      </c>
      <c r="C23" s="201">
        <v>0</v>
      </c>
      <c r="D23" s="201"/>
      <c r="E23" s="201">
        <v>0</v>
      </c>
      <c r="F23" s="201">
        <v>0</v>
      </c>
      <c r="G23" s="201">
        <v>0</v>
      </c>
      <c r="H23" s="201">
        <f t="shared" si="0"/>
        <v>0</v>
      </c>
      <c r="I23" s="201">
        <v>0</v>
      </c>
      <c r="J23" s="201">
        <f t="shared" si="1"/>
        <v>0</v>
      </c>
      <c r="K23" s="201">
        <f t="shared" si="2"/>
        <v>0</v>
      </c>
    </row>
    <row r="24" spans="1:11" ht="15">
      <c r="A24" s="346">
        <v>16</v>
      </c>
      <c r="B24" s="347" t="s">
        <v>901</v>
      </c>
      <c r="C24" s="201">
        <v>0</v>
      </c>
      <c r="D24" s="201"/>
      <c r="E24" s="201">
        <v>0</v>
      </c>
      <c r="F24" s="201">
        <v>0</v>
      </c>
      <c r="G24" s="201">
        <v>0</v>
      </c>
      <c r="H24" s="201">
        <f t="shared" si="0"/>
        <v>0</v>
      </c>
      <c r="I24" s="201">
        <v>0</v>
      </c>
      <c r="J24" s="201">
        <f t="shared" si="1"/>
        <v>0</v>
      </c>
      <c r="K24" s="201">
        <f t="shared" si="2"/>
        <v>0</v>
      </c>
    </row>
    <row r="25" spans="1:11" ht="15">
      <c r="A25" s="346">
        <v>17</v>
      </c>
      <c r="B25" s="347" t="s">
        <v>902</v>
      </c>
      <c r="C25" s="201">
        <v>0</v>
      </c>
      <c r="D25" s="201"/>
      <c r="E25" s="201">
        <v>0</v>
      </c>
      <c r="F25" s="201">
        <v>0</v>
      </c>
      <c r="G25" s="201">
        <v>0</v>
      </c>
      <c r="H25" s="201">
        <f t="shared" si="0"/>
        <v>0</v>
      </c>
      <c r="I25" s="201">
        <v>0</v>
      </c>
      <c r="J25" s="201">
        <f t="shared" si="1"/>
        <v>0</v>
      </c>
      <c r="K25" s="201">
        <f t="shared" si="2"/>
        <v>0</v>
      </c>
    </row>
    <row r="26" spans="1:11" ht="15">
      <c r="A26" s="348">
        <v>18</v>
      </c>
      <c r="B26" s="349" t="s">
        <v>903</v>
      </c>
      <c r="C26" s="201">
        <f>'[2]AT_20_CentralCookingagency '!G64</f>
        <v>1</v>
      </c>
      <c r="D26" s="201">
        <v>135</v>
      </c>
      <c r="E26" s="201">
        <f>'[2]AT_20_CentralCookingagency '!I64</f>
        <v>13941</v>
      </c>
      <c r="F26" s="201">
        <v>0</v>
      </c>
      <c r="G26" s="201">
        <v>288</v>
      </c>
      <c r="H26" s="201">
        <f t="shared" si="0"/>
        <v>288</v>
      </c>
      <c r="I26" s="201">
        <v>0</v>
      </c>
      <c r="J26" s="201">
        <f t="shared" si="1"/>
        <v>74.88</v>
      </c>
      <c r="K26" s="201">
        <f t="shared" si="2"/>
        <v>74.88</v>
      </c>
    </row>
    <row r="27" spans="1:11" ht="15">
      <c r="A27" s="346">
        <v>19</v>
      </c>
      <c r="B27" s="347" t="s">
        <v>904</v>
      </c>
      <c r="C27" s="201">
        <v>0</v>
      </c>
      <c r="D27" s="201"/>
      <c r="E27" s="201">
        <v>0</v>
      </c>
      <c r="F27" s="201">
        <v>0</v>
      </c>
      <c r="G27" s="201">
        <v>0</v>
      </c>
      <c r="H27" s="201">
        <f t="shared" si="0"/>
        <v>0</v>
      </c>
      <c r="I27" s="201">
        <v>0</v>
      </c>
      <c r="J27" s="201">
        <f t="shared" si="1"/>
        <v>0</v>
      </c>
      <c r="K27" s="201">
        <f t="shared" si="2"/>
        <v>0</v>
      </c>
    </row>
    <row r="28" spans="1:11" ht="15">
      <c r="A28" s="348">
        <v>20</v>
      </c>
      <c r="B28" s="349" t="s">
        <v>905</v>
      </c>
      <c r="C28" s="201">
        <f>'[2]AT_20_CentralCookingagency '!G68</f>
        <v>2</v>
      </c>
      <c r="D28" s="201">
        <v>1077</v>
      </c>
      <c r="E28" s="201">
        <f>'[2]AT_20_CentralCookingagency '!I68</f>
        <v>199695</v>
      </c>
      <c r="F28" s="201">
        <v>0</v>
      </c>
      <c r="G28" s="201">
        <v>2718</v>
      </c>
      <c r="H28" s="201">
        <f t="shared" si="0"/>
        <v>2718</v>
      </c>
      <c r="I28" s="201">
        <v>0</v>
      </c>
      <c r="J28" s="201">
        <f t="shared" si="1"/>
        <v>706.68</v>
      </c>
      <c r="K28" s="201">
        <f t="shared" si="2"/>
        <v>706.68</v>
      </c>
    </row>
    <row r="29" spans="1:11" ht="15">
      <c r="A29" s="346">
        <v>21</v>
      </c>
      <c r="B29" s="347" t="s">
        <v>906</v>
      </c>
      <c r="C29" s="201">
        <v>0</v>
      </c>
      <c r="D29" s="201"/>
      <c r="E29" s="201">
        <v>0</v>
      </c>
      <c r="F29" s="201">
        <v>0</v>
      </c>
      <c r="G29" s="201">
        <v>0</v>
      </c>
      <c r="H29" s="201">
        <f t="shared" si="0"/>
        <v>0</v>
      </c>
      <c r="I29" s="201">
        <v>0</v>
      </c>
      <c r="J29" s="201">
        <f t="shared" si="1"/>
        <v>0</v>
      </c>
      <c r="K29" s="201">
        <f t="shared" si="2"/>
        <v>0</v>
      </c>
    </row>
    <row r="30" spans="1:11" ht="15">
      <c r="A30" s="346">
        <v>22</v>
      </c>
      <c r="B30" s="347" t="s">
        <v>907</v>
      </c>
      <c r="C30" s="201">
        <f>'[2]AT_20_CentralCookingagency '!G113</f>
        <v>3</v>
      </c>
      <c r="D30" s="201">
        <v>18</v>
      </c>
      <c r="E30" s="201">
        <f>'[2]AT_20_CentralCookingagency '!I113</f>
        <v>5731</v>
      </c>
      <c r="F30" s="201">
        <v>0</v>
      </c>
      <c r="G30" s="201">
        <v>62</v>
      </c>
      <c r="H30" s="201">
        <f t="shared" si="0"/>
        <v>62</v>
      </c>
      <c r="I30" s="201">
        <v>0</v>
      </c>
      <c r="J30" s="201">
        <f t="shared" si="1"/>
        <v>16.12</v>
      </c>
      <c r="K30" s="201">
        <f t="shared" si="2"/>
        <v>16.12</v>
      </c>
    </row>
    <row r="31" spans="1:11" ht="15">
      <c r="A31" s="346">
        <v>23</v>
      </c>
      <c r="B31" s="347" t="s">
        <v>908</v>
      </c>
      <c r="C31" s="201">
        <f>'[2]AT_20_CentralCookingagency '!G78</f>
        <v>1</v>
      </c>
      <c r="D31" s="201">
        <v>58</v>
      </c>
      <c r="E31" s="201">
        <f>'[2]AT_20_CentralCookingagency '!I78</f>
        <v>10546</v>
      </c>
      <c r="F31" s="201">
        <v>0</v>
      </c>
      <c r="G31" s="201">
        <v>142</v>
      </c>
      <c r="H31" s="201">
        <f t="shared" si="0"/>
        <v>142</v>
      </c>
      <c r="I31" s="201">
        <v>0</v>
      </c>
      <c r="J31" s="201">
        <f t="shared" si="1"/>
        <v>36.92</v>
      </c>
      <c r="K31" s="201">
        <f t="shared" si="2"/>
        <v>36.92</v>
      </c>
    </row>
    <row r="32" spans="1:11" ht="15">
      <c r="A32" s="346">
        <v>24</v>
      </c>
      <c r="B32" s="347" t="s">
        <v>909</v>
      </c>
      <c r="C32" s="201">
        <v>0</v>
      </c>
      <c r="D32" s="201"/>
      <c r="E32" s="201">
        <v>0</v>
      </c>
      <c r="F32" s="201">
        <v>0</v>
      </c>
      <c r="G32" s="201">
        <v>0</v>
      </c>
      <c r="H32" s="201">
        <f t="shared" si="0"/>
        <v>0</v>
      </c>
      <c r="I32" s="201">
        <v>0</v>
      </c>
      <c r="J32" s="201">
        <f t="shared" si="1"/>
        <v>0</v>
      </c>
      <c r="K32" s="201">
        <f t="shared" si="2"/>
        <v>0</v>
      </c>
    </row>
    <row r="33" spans="1:11" ht="15">
      <c r="A33" s="346">
        <v>25</v>
      </c>
      <c r="B33" s="347" t="s">
        <v>910</v>
      </c>
      <c r="C33" s="201">
        <f>'[2]AT_20_CentralCookingagency '!G26</f>
        <v>8</v>
      </c>
      <c r="D33" s="201">
        <v>606</v>
      </c>
      <c r="E33" s="201">
        <f>'[2]AT_20_CentralCookingagency '!I26</f>
        <v>106127</v>
      </c>
      <c r="F33" s="201">
        <v>0</v>
      </c>
      <c r="G33" s="201">
        <v>1192</v>
      </c>
      <c r="H33" s="201">
        <f t="shared" si="0"/>
        <v>1192</v>
      </c>
      <c r="I33" s="201">
        <v>0</v>
      </c>
      <c r="J33" s="201">
        <f t="shared" si="1"/>
        <v>309.92</v>
      </c>
      <c r="K33" s="201">
        <f t="shared" si="2"/>
        <v>309.92</v>
      </c>
    </row>
    <row r="34" spans="1:11" ht="15">
      <c r="A34" s="346">
        <v>26</v>
      </c>
      <c r="B34" s="347" t="s">
        <v>911</v>
      </c>
      <c r="C34" s="201">
        <f>'[2]AT_20_CentralCookingagency '!G61</f>
        <v>4</v>
      </c>
      <c r="D34" s="201">
        <v>428</v>
      </c>
      <c r="E34" s="201">
        <f>'[2]AT_20_CentralCookingagency '!I61</f>
        <v>62895</v>
      </c>
      <c r="F34" s="201">
        <v>0</v>
      </c>
      <c r="G34" s="201">
        <v>947</v>
      </c>
      <c r="H34" s="201">
        <f t="shared" si="0"/>
        <v>947</v>
      </c>
      <c r="I34" s="201">
        <v>0</v>
      </c>
      <c r="J34" s="201">
        <f t="shared" si="1"/>
        <v>246.22</v>
      </c>
      <c r="K34" s="201">
        <f t="shared" si="2"/>
        <v>246.22</v>
      </c>
    </row>
    <row r="35" spans="1:11" ht="15">
      <c r="A35" s="346">
        <v>27</v>
      </c>
      <c r="B35" s="347" t="s">
        <v>912</v>
      </c>
      <c r="C35" s="201">
        <f>'[2]AT_20_CentralCookingagency '!G17</f>
        <v>5</v>
      </c>
      <c r="D35" s="201">
        <v>70</v>
      </c>
      <c r="E35" s="201">
        <f>'[2]AT_20_CentralCookingagency '!I17</f>
        <v>15791</v>
      </c>
      <c r="F35" s="201">
        <v>0</v>
      </c>
      <c r="G35" s="201">
        <v>228</v>
      </c>
      <c r="H35" s="201">
        <f t="shared" si="0"/>
        <v>228</v>
      </c>
      <c r="I35" s="201">
        <v>0</v>
      </c>
      <c r="J35" s="201">
        <f t="shared" si="1"/>
        <v>59.28</v>
      </c>
      <c r="K35" s="201">
        <f t="shared" si="2"/>
        <v>59.28</v>
      </c>
    </row>
    <row r="36" spans="1:11" ht="15">
      <c r="A36" s="346">
        <v>28</v>
      </c>
      <c r="B36" s="347" t="s">
        <v>913</v>
      </c>
      <c r="C36" s="201">
        <v>0</v>
      </c>
      <c r="D36" s="201"/>
      <c r="E36" s="201">
        <v>0</v>
      </c>
      <c r="F36" s="201">
        <v>0</v>
      </c>
      <c r="G36" s="201">
        <v>0</v>
      </c>
      <c r="H36" s="201">
        <f t="shared" si="0"/>
        <v>0</v>
      </c>
      <c r="I36" s="201">
        <v>0</v>
      </c>
      <c r="J36" s="201">
        <f t="shared" si="1"/>
        <v>0</v>
      </c>
      <c r="K36" s="201">
        <f t="shared" si="2"/>
        <v>0</v>
      </c>
    </row>
    <row r="37" spans="1:11" ht="15">
      <c r="A37" s="346">
        <v>29</v>
      </c>
      <c r="B37" s="347" t="s">
        <v>914</v>
      </c>
      <c r="C37" s="201">
        <v>0</v>
      </c>
      <c r="D37" s="201"/>
      <c r="E37" s="201">
        <v>0</v>
      </c>
      <c r="F37" s="201">
        <v>0</v>
      </c>
      <c r="G37" s="201">
        <v>0</v>
      </c>
      <c r="H37" s="201">
        <f t="shared" si="0"/>
        <v>0</v>
      </c>
      <c r="I37" s="201">
        <v>0</v>
      </c>
      <c r="J37" s="201">
        <f t="shared" si="1"/>
        <v>0</v>
      </c>
      <c r="K37" s="201">
        <f t="shared" si="2"/>
        <v>0</v>
      </c>
    </row>
    <row r="38" spans="1:11" ht="15">
      <c r="A38" s="346">
        <v>30</v>
      </c>
      <c r="B38" s="347" t="s">
        <v>915</v>
      </c>
      <c r="C38" s="201">
        <f>'[2]AT_20_CentralCookingagency '!G28</f>
        <v>1</v>
      </c>
      <c r="D38" s="201">
        <v>551</v>
      </c>
      <c r="E38" s="201">
        <f>'[2]AT_20_CentralCookingagency '!I28</f>
        <v>115272</v>
      </c>
      <c r="F38" s="201">
        <v>0</v>
      </c>
      <c r="G38" s="201">
        <v>1246</v>
      </c>
      <c r="H38" s="201">
        <f t="shared" si="0"/>
        <v>1246</v>
      </c>
      <c r="I38" s="201">
        <v>0</v>
      </c>
      <c r="J38" s="201">
        <f t="shared" si="1"/>
        <v>323.96</v>
      </c>
      <c r="K38" s="201">
        <f t="shared" si="2"/>
        <v>323.96</v>
      </c>
    </row>
    <row r="39" spans="1:11" ht="15">
      <c r="A39" s="346">
        <v>31</v>
      </c>
      <c r="B39" s="347" t="s">
        <v>916</v>
      </c>
      <c r="C39" s="201">
        <f>'[2]AT_20_CentralCookingagency '!G90</f>
        <v>10</v>
      </c>
      <c r="D39" s="201">
        <v>192</v>
      </c>
      <c r="E39" s="201">
        <v>35555</v>
      </c>
      <c r="F39" s="201">
        <v>0</v>
      </c>
      <c r="G39" s="201">
        <v>606</v>
      </c>
      <c r="H39" s="201">
        <f t="shared" si="0"/>
        <v>606</v>
      </c>
      <c r="I39" s="201">
        <v>0</v>
      </c>
      <c r="J39" s="201">
        <f t="shared" si="1"/>
        <v>157.56</v>
      </c>
      <c r="K39" s="201">
        <f t="shared" si="2"/>
        <v>157.56</v>
      </c>
    </row>
    <row r="40" spans="1:11" ht="15">
      <c r="A40" s="346">
        <v>32</v>
      </c>
      <c r="B40" s="347" t="s">
        <v>917</v>
      </c>
      <c r="C40" s="201">
        <v>0</v>
      </c>
      <c r="D40" s="201"/>
      <c r="E40" s="201">
        <v>0</v>
      </c>
      <c r="F40" s="201">
        <v>0</v>
      </c>
      <c r="G40" s="201">
        <v>0</v>
      </c>
      <c r="H40" s="201">
        <f t="shared" si="0"/>
        <v>0</v>
      </c>
      <c r="I40" s="201">
        <v>0</v>
      </c>
      <c r="J40" s="201">
        <f t="shared" si="1"/>
        <v>0</v>
      </c>
      <c r="K40" s="201">
        <f t="shared" si="2"/>
        <v>0</v>
      </c>
    </row>
    <row r="41" spans="1:11" ht="15">
      <c r="A41" s="346">
        <v>33</v>
      </c>
      <c r="B41" s="347" t="s">
        <v>918</v>
      </c>
      <c r="C41" s="201">
        <v>0</v>
      </c>
      <c r="D41" s="201"/>
      <c r="E41" s="201">
        <v>0</v>
      </c>
      <c r="F41" s="201">
        <v>0</v>
      </c>
      <c r="G41" s="201">
        <v>0</v>
      </c>
      <c r="H41" s="201">
        <f t="shared" si="0"/>
        <v>0</v>
      </c>
      <c r="I41" s="201">
        <v>0</v>
      </c>
      <c r="J41" s="201">
        <f t="shared" si="1"/>
        <v>0</v>
      </c>
      <c r="K41" s="201">
        <f t="shared" si="2"/>
        <v>0</v>
      </c>
    </row>
    <row r="42" spans="1:11" ht="15">
      <c r="A42" s="346">
        <v>34</v>
      </c>
      <c r="B42" s="347" t="s">
        <v>919</v>
      </c>
      <c r="C42" s="201">
        <f>'[2]AT_20_CentralCookingagency '!G131</f>
        <v>13</v>
      </c>
      <c r="D42" s="201">
        <v>54</v>
      </c>
      <c r="E42" s="201">
        <f>'[2]AT_20_CentralCookingagency '!I131</f>
        <v>11552</v>
      </c>
      <c r="F42" s="201">
        <v>0</v>
      </c>
      <c r="G42" s="201">
        <v>0</v>
      </c>
      <c r="H42" s="201">
        <f t="shared" si="0"/>
        <v>0</v>
      </c>
      <c r="I42" s="201">
        <v>0</v>
      </c>
      <c r="J42" s="201">
        <f t="shared" si="1"/>
        <v>0</v>
      </c>
      <c r="K42" s="201">
        <f t="shared" si="2"/>
        <v>0</v>
      </c>
    </row>
    <row r="43" spans="1:11" ht="15">
      <c r="A43" s="3" t="s">
        <v>19</v>
      </c>
      <c r="B43" s="9"/>
      <c r="C43" s="201">
        <f>SUM(C9:C42)</f>
        <v>72</v>
      </c>
      <c r="D43" s="201">
        <f>SUM(D9:D42)</f>
        <v>5494</v>
      </c>
      <c r="E43" s="201">
        <f>SUM(E9:E42)</f>
        <v>923176</v>
      </c>
      <c r="F43" s="201">
        <f aca="true" t="shared" si="3" ref="F43:K43">SUM(F9:F42)</f>
        <v>0</v>
      </c>
      <c r="G43" s="201">
        <f t="shared" si="3"/>
        <v>11448</v>
      </c>
      <c r="H43" s="201">
        <f t="shared" si="3"/>
        <v>11448</v>
      </c>
      <c r="I43" s="201">
        <f t="shared" si="3"/>
        <v>0</v>
      </c>
      <c r="J43" s="201">
        <f t="shared" si="3"/>
        <v>2976.48</v>
      </c>
      <c r="K43" s="201">
        <f t="shared" si="3"/>
        <v>2976.48</v>
      </c>
    </row>
    <row r="45" ht="12.75">
      <c r="A45" s="15" t="s">
        <v>450</v>
      </c>
    </row>
    <row r="47" spans="1:11" ht="12.75">
      <c r="A47" s="204"/>
      <c r="B47" s="204"/>
      <c r="C47" s="204"/>
      <c r="D47" s="204"/>
      <c r="I47" s="738" t="s">
        <v>13</v>
      </c>
      <c r="J47" s="738"/>
      <c r="K47" s="738"/>
    </row>
    <row r="48" spans="1:12" ht="15" customHeight="1">
      <c r="A48" s="204"/>
      <c r="B48" s="204"/>
      <c r="C48" s="204"/>
      <c r="D48" s="204"/>
      <c r="I48" s="738" t="s">
        <v>14</v>
      </c>
      <c r="J48" s="738"/>
      <c r="K48" s="738"/>
      <c r="L48" s="219"/>
    </row>
    <row r="49" spans="1:12" ht="15" customHeight="1">
      <c r="A49" s="204"/>
      <c r="B49" s="204"/>
      <c r="C49" s="204"/>
      <c r="D49" s="204"/>
      <c r="I49" s="738" t="s">
        <v>88</v>
      </c>
      <c r="J49" s="738"/>
      <c r="K49" s="738"/>
      <c r="L49" s="219"/>
    </row>
    <row r="50" spans="1:11" ht="12.75">
      <c r="A50" s="204" t="s">
        <v>12</v>
      </c>
      <c r="C50" s="204"/>
      <c r="D50" s="204"/>
      <c r="I50" s="739" t="s">
        <v>85</v>
      </c>
      <c r="J50" s="739"/>
      <c r="K50" s="209"/>
    </row>
  </sheetData>
  <sheetProtection/>
  <mergeCells count="14">
    <mergeCell ref="I47:K47"/>
    <mergeCell ref="I48:K48"/>
    <mergeCell ref="I49:K49"/>
    <mergeCell ref="I50:J50"/>
    <mergeCell ref="A1:I1"/>
    <mergeCell ref="J1:K1"/>
    <mergeCell ref="A2:K2"/>
    <mergeCell ref="A4:K4"/>
    <mergeCell ref="J5:L5"/>
    <mergeCell ref="A6:A7"/>
    <mergeCell ref="B6:B7"/>
    <mergeCell ref="C6:C7"/>
    <mergeCell ref="D6:H6"/>
    <mergeCell ref="I6:K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3" r:id="rId1"/>
</worksheet>
</file>

<file path=xl/worksheets/sheet51.xml><?xml version="1.0" encoding="utf-8"?>
<worksheet xmlns="http://schemas.openxmlformats.org/spreadsheetml/2006/main" xmlns:r="http://schemas.openxmlformats.org/officeDocument/2006/relationships">
  <sheetPr>
    <pageSetUpPr fitToPage="1"/>
  </sheetPr>
  <dimension ref="A1:O52"/>
  <sheetViews>
    <sheetView view="pageBreakPreview" zoomScale="80" zoomScaleSheetLayoutView="80" zoomScalePageLayoutView="0" workbookViewId="0" topLeftCell="A1">
      <selection activeCell="C9" sqref="C9:O9"/>
    </sheetView>
  </sheetViews>
  <sheetFormatPr defaultColWidth="9.140625" defaultRowHeight="12.75"/>
  <cols>
    <col min="1" max="1" width="7.8515625" style="0" customWidth="1"/>
    <col min="2" max="2" width="27.140625" style="0" customWidth="1"/>
    <col min="3" max="3" width="13.28125" style="0" customWidth="1"/>
    <col min="4" max="4" width="19.140625" style="0" customWidth="1"/>
    <col min="7" max="7" width="12.28125" style="0" customWidth="1"/>
    <col min="8" max="8" width="11.57421875" style="0" customWidth="1"/>
    <col min="9" max="12" width="10.421875" style="0" customWidth="1"/>
    <col min="13" max="13" width="11.00390625" style="0" customWidth="1"/>
    <col min="14" max="14" width="10.00390625" style="0" customWidth="1"/>
    <col min="15" max="15" width="11.8515625" style="0" customWidth="1"/>
  </cols>
  <sheetData>
    <row r="1" spans="1:15" ht="18">
      <c r="A1" s="740" t="s">
        <v>0</v>
      </c>
      <c r="B1" s="740"/>
      <c r="C1" s="740"/>
      <c r="D1" s="740"/>
      <c r="E1" s="740"/>
      <c r="F1" s="740"/>
      <c r="G1" s="740"/>
      <c r="H1" s="740"/>
      <c r="I1" s="740"/>
      <c r="J1" s="740"/>
      <c r="K1" s="740"/>
      <c r="L1" s="740"/>
      <c r="M1" s="740"/>
      <c r="N1" s="740"/>
      <c r="O1" s="237" t="s">
        <v>528</v>
      </c>
    </row>
    <row r="2" spans="1:15" ht="21">
      <c r="A2" s="741" t="s">
        <v>704</v>
      </c>
      <c r="B2" s="741"/>
      <c r="C2" s="741"/>
      <c r="D2" s="741"/>
      <c r="E2" s="741"/>
      <c r="F2" s="741"/>
      <c r="G2" s="741"/>
      <c r="H2" s="741"/>
      <c r="I2" s="741"/>
      <c r="J2" s="741"/>
      <c r="K2" s="741"/>
      <c r="L2" s="741"/>
      <c r="M2" s="741"/>
      <c r="N2" s="741"/>
      <c r="O2" s="741"/>
    </row>
    <row r="3" spans="1:11" ht="15">
      <c r="A3" s="197"/>
      <c r="B3" s="197"/>
      <c r="C3" s="197"/>
      <c r="D3" s="197"/>
      <c r="E3" s="197"/>
      <c r="F3" s="197"/>
      <c r="G3" s="197"/>
      <c r="H3" s="197"/>
      <c r="I3" s="197"/>
      <c r="J3" s="197"/>
      <c r="K3" s="197"/>
    </row>
    <row r="4" spans="1:15" ht="18">
      <c r="A4" s="740" t="s">
        <v>527</v>
      </c>
      <c r="B4" s="740"/>
      <c r="C4" s="740"/>
      <c r="D4" s="740"/>
      <c r="E4" s="740"/>
      <c r="F4" s="740"/>
      <c r="G4" s="740"/>
      <c r="H4" s="740"/>
      <c r="I4" s="740"/>
      <c r="J4" s="740"/>
      <c r="K4" s="740"/>
      <c r="L4" s="740"/>
      <c r="M4" s="740"/>
      <c r="N4" s="740"/>
      <c r="O4" s="740"/>
    </row>
    <row r="5" spans="1:15" ht="15">
      <c r="A5" s="36" t="s">
        <v>1137</v>
      </c>
      <c r="B5" s="198"/>
      <c r="C5" s="198"/>
      <c r="D5" s="198"/>
      <c r="E5" s="198"/>
      <c r="F5" s="198"/>
      <c r="G5" s="198"/>
      <c r="H5" s="198"/>
      <c r="I5" s="198"/>
      <c r="J5" s="198"/>
      <c r="K5" s="197"/>
      <c r="M5" s="824" t="s">
        <v>781</v>
      </c>
      <c r="N5" s="824"/>
      <c r="O5" s="824"/>
    </row>
    <row r="6" spans="1:15" ht="44.25" customHeight="1">
      <c r="A6" s="831" t="s">
        <v>2</v>
      </c>
      <c r="B6" s="831" t="s">
        <v>3</v>
      </c>
      <c r="C6" s="831" t="s">
        <v>305</v>
      </c>
      <c r="D6" s="875" t="s">
        <v>306</v>
      </c>
      <c r="E6" s="875" t="s">
        <v>307</v>
      </c>
      <c r="F6" s="875" t="s">
        <v>308</v>
      </c>
      <c r="G6" s="875" t="s">
        <v>309</v>
      </c>
      <c r="H6" s="831" t="s">
        <v>310</v>
      </c>
      <c r="I6" s="831"/>
      <c r="J6" s="831" t="s">
        <v>311</v>
      </c>
      <c r="K6" s="831"/>
      <c r="L6" s="831" t="s">
        <v>312</v>
      </c>
      <c r="M6" s="831"/>
      <c r="N6" s="831" t="s">
        <v>313</v>
      </c>
      <c r="O6" s="831"/>
    </row>
    <row r="7" spans="1:15" ht="54" customHeight="1">
      <c r="A7" s="831"/>
      <c r="B7" s="831"/>
      <c r="C7" s="831"/>
      <c r="D7" s="876"/>
      <c r="E7" s="876"/>
      <c r="F7" s="876"/>
      <c r="G7" s="876"/>
      <c r="H7" s="231" t="s">
        <v>314</v>
      </c>
      <c r="I7" s="231" t="s">
        <v>315</v>
      </c>
      <c r="J7" s="231" t="s">
        <v>314</v>
      </c>
      <c r="K7" s="231" t="s">
        <v>315</v>
      </c>
      <c r="L7" s="231" t="s">
        <v>314</v>
      </c>
      <c r="M7" s="231" t="s">
        <v>315</v>
      </c>
      <c r="N7" s="231" t="s">
        <v>314</v>
      </c>
      <c r="O7" s="231" t="s">
        <v>315</v>
      </c>
    </row>
    <row r="8" spans="1:15" ht="15">
      <c r="A8" s="201" t="s">
        <v>260</v>
      </c>
      <c r="B8" s="201" t="s">
        <v>261</v>
      </c>
      <c r="C8" s="201" t="s">
        <v>262</v>
      </c>
      <c r="D8" s="201" t="s">
        <v>263</v>
      </c>
      <c r="E8" s="201" t="s">
        <v>264</v>
      </c>
      <c r="F8" s="201" t="s">
        <v>265</v>
      </c>
      <c r="G8" s="201" t="s">
        <v>266</v>
      </c>
      <c r="H8" s="201" t="s">
        <v>267</v>
      </c>
      <c r="I8" s="201" t="s">
        <v>286</v>
      </c>
      <c r="J8" s="201" t="s">
        <v>287</v>
      </c>
      <c r="K8" s="201" t="s">
        <v>288</v>
      </c>
      <c r="L8" s="201" t="s">
        <v>316</v>
      </c>
      <c r="M8" s="201" t="s">
        <v>317</v>
      </c>
      <c r="N8" s="201" t="s">
        <v>318</v>
      </c>
      <c r="O8" s="201" t="s">
        <v>319</v>
      </c>
    </row>
    <row r="9" spans="1:15" ht="15">
      <c r="A9" s="346">
        <v>1</v>
      </c>
      <c r="B9" s="52" t="s">
        <v>975</v>
      </c>
      <c r="C9" s="930" t="s">
        <v>1050</v>
      </c>
      <c r="D9" s="931"/>
      <c r="E9" s="931"/>
      <c r="F9" s="931"/>
      <c r="G9" s="931"/>
      <c r="H9" s="931"/>
      <c r="I9" s="931"/>
      <c r="J9" s="931"/>
      <c r="K9" s="931"/>
      <c r="L9" s="931"/>
      <c r="M9" s="931"/>
      <c r="N9" s="931"/>
      <c r="O9" s="932"/>
    </row>
    <row r="10" spans="1:15" ht="15">
      <c r="A10" s="346">
        <v>2</v>
      </c>
      <c r="B10" s="52" t="s">
        <v>981</v>
      </c>
      <c r="C10" s="930" t="s">
        <v>1050</v>
      </c>
      <c r="D10" s="931"/>
      <c r="E10" s="931"/>
      <c r="F10" s="931"/>
      <c r="G10" s="931"/>
      <c r="H10" s="931"/>
      <c r="I10" s="931"/>
      <c r="J10" s="931"/>
      <c r="K10" s="931"/>
      <c r="L10" s="931"/>
      <c r="M10" s="931"/>
      <c r="N10" s="931"/>
      <c r="O10" s="932"/>
    </row>
    <row r="11" spans="1:15" ht="25.5">
      <c r="A11" s="346">
        <v>3</v>
      </c>
      <c r="B11" s="52" t="s">
        <v>983</v>
      </c>
      <c r="C11" s="422">
        <v>1</v>
      </c>
      <c r="D11" s="508" t="s">
        <v>1081</v>
      </c>
      <c r="E11" s="422">
        <v>183</v>
      </c>
      <c r="F11" s="422">
        <v>39936</v>
      </c>
      <c r="G11" s="422">
        <v>20</v>
      </c>
      <c r="H11" s="422">
        <v>484.835</v>
      </c>
      <c r="I11" s="422">
        <v>484.835</v>
      </c>
      <c r="J11" s="422">
        <v>253.23</v>
      </c>
      <c r="K11" s="422">
        <v>253.23</v>
      </c>
      <c r="L11" s="422">
        <v>85.58</v>
      </c>
      <c r="M11" s="422">
        <v>85.58</v>
      </c>
      <c r="N11" s="422">
        <v>0</v>
      </c>
      <c r="O11" s="422">
        <v>0</v>
      </c>
    </row>
    <row r="12" spans="1:15" ht="25.5">
      <c r="A12" s="346">
        <v>4</v>
      </c>
      <c r="B12" s="52" t="s">
        <v>990</v>
      </c>
      <c r="C12" s="422">
        <v>1</v>
      </c>
      <c r="D12" s="508" t="s">
        <v>1082</v>
      </c>
      <c r="E12" s="422">
        <v>551</v>
      </c>
      <c r="F12" s="422">
        <v>115272</v>
      </c>
      <c r="G12" s="422">
        <v>50</v>
      </c>
      <c r="H12" s="422">
        <v>3596.48</v>
      </c>
      <c r="I12" s="422">
        <v>3596.48</v>
      </c>
      <c r="J12" s="422">
        <v>1430.39</v>
      </c>
      <c r="K12" s="422">
        <v>1430.39</v>
      </c>
      <c r="L12" s="422">
        <v>0</v>
      </c>
      <c r="M12" s="422">
        <v>0</v>
      </c>
      <c r="N12" s="422">
        <v>0</v>
      </c>
      <c r="O12" s="422">
        <v>0</v>
      </c>
    </row>
    <row r="13" spans="1:15" ht="15">
      <c r="A13" s="346">
        <v>5</v>
      </c>
      <c r="B13" s="52" t="s">
        <v>992</v>
      </c>
      <c r="C13" s="422">
        <v>1</v>
      </c>
      <c r="D13" s="508" t="s">
        <v>1083</v>
      </c>
      <c r="E13" s="422">
        <v>490</v>
      </c>
      <c r="F13" s="422">
        <v>80931</v>
      </c>
      <c r="G13" s="422">
        <v>20</v>
      </c>
      <c r="H13" s="422">
        <v>1134.16</v>
      </c>
      <c r="I13" s="422">
        <v>1134.16</v>
      </c>
      <c r="J13" s="422">
        <v>468.41</v>
      </c>
      <c r="K13" s="422">
        <v>468.41</v>
      </c>
      <c r="L13" s="422">
        <v>212.12</v>
      </c>
      <c r="M13" s="422">
        <v>212.12</v>
      </c>
      <c r="N13" s="422">
        <v>8.5</v>
      </c>
      <c r="O13" s="422">
        <v>8.5</v>
      </c>
    </row>
    <row r="14" spans="1:15" ht="15">
      <c r="A14" s="346">
        <v>6</v>
      </c>
      <c r="B14" s="933" t="s">
        <v>1006</v>
      </c>
      <c r="C14" s="422">
        <v>1</v>
      </c>
      <c r="D14" s="508" t="s">
        <v>1083</v>
      </c>
      <c r="E14" s="422">
        <v>686</v>
      </c>
      <c r="F14" s="422">
        <v>101031</v>
      </c>
      <c r="G14" s="422">
        <v>20</v>
      </c>
      <c r="H14" s="510">
        <v>253</v>
      </c>
      <c r="I14" s="510">
        <v>253</v>
      </c>
      <c r="J14" s="510">
        <v>485</v>
      </c>
      <c r="K14" s="510">
        <v>485</v>
      </c>
      <c r="L14" s="510">
        <v>360</v>
      </c>
      <c r="M14" s="510">
        <v>360</v>
      </c>
      <c r="N14" s="510">
        <v>45</v>
      </c>
      <c r="O14" s="510">
        <v>45</v>
      </c>
    </row>
    <row r="15" spans="1:15" ht="15">
      <c r="A15" s="346">
        <v>7</v>
      </c>
      <c r="B15" s="934"/>
      <c r="C15" s="422">
        <v>2</v>
      </c>
      <c r="D15" s="508" t="s">
        <v>1084</v>
      </c>
      <c r="E15" s="507">
        <v>197</v>
      </c>
      <c r="F15" s="507">
        <v>34182</v>
      </c>
      <c r="G15" s="507">
        <v>20</v>
      </c>
      <c r="H15" s="511">
        <v>45</v>
      </c>
      <c r="I15" s="511">
        <v>45</v>
      </c>
      <c r="J15" s="511">
        <v>189</v>
      </c>
      <c r="K15" s="511">
        <v>189</v>
      </c>
      <c r="L15" s="511">
        <v>90</v>
      </c>
      <c r="M15" s="511">
        <v>90</v>
      </c>
      <c r="N15" s="511">
        <v>3.37</v>
      </c>
      <c r="O15" s="512">
        <v>3.37</v>
      </c>
    </row>
    <row r="16" spans="1:15" ht="15">
      <c r="A16" s="346">
        <v>8</v>
      </c>
      <c r="B16" s="52" t="s">
        <v>1010</v>
      </c>
      <c r="C16" s="930" t="s">
        <v>1050</v>
      </c>
      <c r="D16" s="931"/>
      <c r="E16" s="931"/>
      <c r="F16" s="931"/>
      <c r="G16" s="931"/>
      <c r="H16" s="931"/>
      <c r="I16" s="931"/>
      <c r="J16" s="931"/>
      <c r="K16" s="931"/>
      <c r="L16" s="931"/>
      <c r="M16" s="931"/>
      <c r="N16" s="931"/>
      <c r="O16" s="932"/>
    </row>
    <row r="17" spans="1:15" ht="15">
      <c r="A17" s="346">
        <v>9</v>
      </c>
      <c r="B17" s="52" t="s">
        <v>1011</v>
      </c>
      <c r="C17" s="930" t="s">
        <v>1050</v>
      </c>
      <c r="D17" s="931"/>
      <c r="E17" s="931"/>
      <c r="F17" s="931"/>
      <c r="G17" s="931"/>
      <c r="H17" s="931"/>
      <c r="I17" s="931"/>
      <c r="J17" s="931"/>
      <c r="K17" s="931"/>
      <c r="L17" s="931"/>
      <c r="M17" s="931"/>
      <c r="N17" s="931"/>
      <c r="O17" s="932"/>
    </row>
    <row r="18" spans="1:15" ht="15">
      <c r="A18" s="346">
        <v>10</v>
      </c>
      <c r="B18" s="52" t="s">
        <v>1013</v>
      </c>
      <c r="C18" s="422"/>
      <c r="D18" s="509"/>
      <c r="E18" s="422"/>
      <c r="F18" s="422"/>
      <c r="G18" s="422"/>
      <c r="H18" s="422"/>
      <c r="I18" s="422"/>
      <c r="J18" s="422"/>
      <c r="K18" s="422"/>
      <c r="L18" s="422"/>
      <c r="M18" s="422"/>
      <c r="N18" s="422"/>
      <c r="O18" s="422"/>
    </row>
    <row r="19" spans="1:15" ht="15">
      <c r="A19" s="346">
        <v>11</v>
      </c>
      <c r="B19" s="52" t="s">
        <v>1016</v>
      </c>
      <c r="C19" s="930" t="s">
        <v>982</v>
      </c>
      <c r="D19" s="931"/>
      <c r="E19" s="931"/>
      <c r="F19" s="931"/>
      <c r="G19" s="931"/>
      <c r="H19" s="931"/>
      <c r="I19" s="931"/>
      <c r="J19" s="931"/>
      <c r="K19" s="931"/>
      <c r="L19" s="931"/>
      <c r="M19" s="931"/>
      <c r="N19" s="931"/>
      <c r="O19" s="932"/>
    </row>
    <row r="20" spans="1:15" ht="63.75">
      <c r="A20" s="346">
        <v>12</v>
      </c>
      <c r="B20" s="52" t="s">
        <v>1017</v>
      </c>
      <c r="C20" s="422">
        <v>1</v>
      </c>
      <c r="D20" s="508" t="s">
        <v>1085</v>
      </c>
      <c r="E20" s="422">
        <v>202</v>
      </c>
      <c r="F20" s="422">
        <v>29002</v>
      </c>
      <c r="G20" s="422">
        <v>20</v>
      </c>
      <c r="H20" s="422">
        <v>449.477</v>
      </c>
      <c r="I20" s="422">
        <v>430.599</v>
      </c>
      <c r="J20" s="422">
        <v>177.62</v>
      </c>
      <c r="K20" s="422">
        <v>177.62</v>
      </c>
      <c r="L20" s="422">
        <v>89.91</v>
      </c>
      <c r="M20" s="422">
        <v>89.91</v>
      </c>
      <c r="N20" s="422">
        <v>0</v>
      </c>
      <c r="O20" s="422">
        <v>0</v>
      </c>
    </row>
    <row r="21" spans="1:15" ht="15">
      <c r="A21" s="346">
        <v>13</v>
      </c>
      <c r="B21" s="52" t="s">
        <v>1021</v>
      </c>
      <c r="C21" s="930" t="s">
        <v>1050</v>
      </c>
      <c r="D21" s="931"/>
      <c r="E21" s="931"/>
      <c r="F21" s="931"/>
      <c r="G21" s="931"/>
      <c r="H21" s="931"/>
      <c r="I21" s="931"/>
      <c r="J21" s="931"/>
      <c r="K21" s="931"/>
      <c r="L21" s="931"/>
      <c r="M21" s="931"/>
      <c r="N21" s="931"/>
      <c r="O21" s="932"/>
    </row>
    <row r="22" spans="1:15" ht="15">
      <c r="A22" s="346">
        <v>14</v>
      </c>
      <c r="B22" s="52" t="s">
        <v>1022</v>
      </c>
      <c r="C22" s="930" t="s">
        <v>1050</v>
      </c>
      <c r="D22" s="931"/>
      <c r="E22" s="931"/>
      <c r="F22" s="931"/>
      <c r="G22" s="931"/>
      <c r="H22" s="931"/>
      <c r="I22" s="931"/>
      <c r="J22" s="931"/>
      <c r="K22" s="931"/>
      <c r="L22" s="931"/>
      <c r="M22" s="931"/>
      <c r="N22" s="931"/>
      <c r="O22" s="932"/>
    </row>
    <row r="23" spans="1:15" ht="15">
      <c r="A23" s="346">
        <v>15</v>
      </c>
      <c r="B23" s="52" t="s">
        <v>1024</v>
      </c>
      <c r="C23" s="929" t="s">
        <v>1050</v>
      </c>
      <c r="D23" s="929"/>
      <c r="E23" s="929"/>
      <c r="F23" s="929"/>
      <c r="G23" s="929"/>
      <c r="H23" s="929"/>
      <c r="I23" s="929"/>
      <c r="J23" s="929"/>
      <c r="K23" s="929"/>
      <c r="L23" s="929"/>
      <c r="M23" s="929"/>
      <c r="N23" s="929"/>
      <c r="O23" s="929"/>
    </row>
    <row r="24" spans="1:15" ht="15" customHeight="1">
      <c r="A24" s="925">
        <v>16</v>
      </c>
      <c r="B24" s="927" t="s">
        <v>1025</v>
      </c>
      <c r="C24" s="422">
        <v>1</v>
      </c>
      <c r="D24" s="508" t="s">
        <v>1083</v>
      </c>
      <c r="E24" s="929">
        <v>1077</v>
      </c>
      <c r="F24" s="929">
        <v>199695</v>
      </c>
      <c r="G24" s="422"/>
      <c r="H24" s="422"/>
      <c r="I24" s="422"/>
      <c r="J24" s="422"/>
      <c r="K24" s="422"/>
      <c r="L24" s="422"/>
      <c r="M24" s="422"/>
      <c r="N24" s="422"/>
      <c r="O24" s="422"/>
    </row>
    <row r="25" spans="1:15" ht="15" customHeight="1">
      <c r="A25" s="926"/>
      <c r="B25" s="928"/>
      <c r="C25" s="422">
        <v>2</v>
      </c>
      <c r="D25" s="508" t="s">
        <v>1084</v>
      </c>
      <c r="E25" s="929"/>
      <c r="F25" s="929"/>
      <c r="G25" s="422"/>
      <c r="H25" s="422"/>
      <c r="I25" s="422"/>
      <c r="J25" s="422"/>
      <c r="K25" s="422"/>
      <c r="L25" s="422"/>
      <c r="M25" s="422"/>
      <c r="N25" s="422"/>
      <c r="O25" s="422"/>
    </row>
    <row r="26" spans="1:15" ht="15">
      <c r="A26" s="346">
        <v>17</v>
      </c>
      <c r="B26" s="52" t="s">
        <v>1028</v>
      </c>
      <c r="C26" s="930" t="s">
        <v>1050</v>
      </c>
      <c r="D26" s="931"/>
      <c r="E26" s="931"/>
      <c r="F26" s="931"/>
      <c r="G26" s="931"/>
      <c r="H26" s="931"/>
      <c r="I26" s="931"/>
      <c r="J26" s="931"/>
      <c r="K26" s="931"/>
      <c r="L26" s="931"/>
      <c r="M26" s="931"/>
      <c r="N26" s="931"/>
      <c r="O26" s="932"/>
    </row>
    <row r="27" spans="1:15" ht="15">
      <c r="A27" s="348">
        <v>18</v>
      </c>
      <c r="B27" s="52" t="s">
        <v>1029</v>
      </c>
      <c r="C27" s="930" t="s">
        <v>1050</v>
      </c>
      <c r="D27" s="931"/>
      <c r="E27" s="931"/>
      <c r="F27" s="931"/>
      <c r="G27" s="931"/>
      <c r="H27" s="931"/>
      <c r="I27" s="931"/>
      <c r="J27" s="931"/>
      <c r="K27" s="931"/>
      <c r="L27" s="931"/>
      <c r="M27" s="931"/>
      <c r="N27" s="931"/>
      <c r="O27" s="932"/>
    </row>
    <row r="28" spans="1:15" ht="15">
      <c r="A28" s="346">
        <v>19</v>
      </c>
      <c r="B28" s="52" t="s">
        <v>1030</v>
      </c>
      <c r="C28" s="930" t="s">
        <v>1050</v>
      </c>
      <c r="D28" s="931"/>
      <c r="E28" s="931"/>
      <c r="F28" s="931"/>
      <c r="G28" s="931"/>
      <c r="H28" s="931"/>
      <c r="I28" s="931"/>
      <c r="J28" s="931"/>
      <c r="K28" s="931"/>
      <c r="L28" s="931"/>
      <c r="M28" s="931"/>
      <c r="N28" s="931"/>
      <c r="O28" s="932"/>
    </row>
    <row r="29" spans="1:15" ht="15">
      <c r="A29" s="348">
        <v>20</v>
      </c>
      <c r="B29" s="52" t="s">
        <v>1086</v>
      </c>
      <c r="C29" s="930" t="s">
        <v>1050</v>
      </c>
      <c r="D29" s="931"/>
      <c r="E29" s="931"/>
      <c r="F29" s="931"/>
      <c r="G29" s="931"/>
      <c r="H29" s="931"/>
      <c r="I29" s="931"/>
      <c r="J29" s="931"/>
      <c r="K29" s="931"/>
      <c r="L29" s="931"/>
      <c r="M29" s="931"/>
      <c r="N29" s="931"/>
      <c r="O29" s="932"/>
    </row>
    <row r="30" spans="1:15" ht="15">
      <c r="A30" s="346">
        <v>21</v>
      </c>
      <c r="B30" s="52" t="s">
        <v>1045</v>
      </c>
      <c r="C30" s="930" t="s">
        <v>1050</v>
      </c>
      <c r="D30" s="931"/>
      <c r="E30" s="931"/>
      <c r="F30" s="931"/>
      <c r="G30" s="931"/>
      <c r="H30" s="931"/>
      <c r="I30" s="931"/>
      <c r="J30" s="931"/>
      <c r="K30" s="931"/>
      <c r="L30" s="931"/>
      <c r="M30" s="931"/>
      <c r="N30" s="931"/>
      <c r="O30" s="932"/>
    </row>
    <row r="31" spans="1:15" ht="15">
      <c r="A31" s="346">
        <v>22</v>
      </c>
      <c r="B31" s="52" t="s">
        <v>1046</v>
      </c>
      <c r="C31" s="930" t="s">
        <v>1050</v>
      </c>
      <c r="D31" s="931"/>
      <c r="E31" s="931"/>
      <c r="F31" s="931"/>
      <c r="G31" s="931"/>
      <c r="H31" s="931"/>
      <c r="I31" s="931"/>
      <c r="J31" s="931"/>
      <c r="K31" s="931"/>
      <c r="L31" s="931"/>
      <c r="M31" s="931"/>
      <c r="N31" s="931"/>
      <c r="O31" s="932"/>
    </row>
    <row r="32" spans="1:15" ht="15">
      <c r="A32" s="346">
        <v>23</v>
      </c>
      <c r="B32" s="52" t="s">
        <v>1047</v>
      </c>
      <c r="C32" s="930" t="s">
        <v>1050</v>
      </c>
      <c r="D32" s="931"/>
      <c r="E32" s="931"/>
      <c r="F32" s="931"/>
      <c r="G32" s="931"/>
      <c r="H32" s="931"/>
      <c r="I32" s="931"/>
      <c r="J32" s="931"/>
      <c r="K32" s="931"/>
      <c r="L32" s="931"/>
      <c r="M32" s="931"/>
      <c r="N32" s="931"/>
      <c r="O32" s="932"/>
    </row>
    <row r="33" spans="1:15" ht="15">
      <c r="A33" s="346">
        <v>24</v>
      </c>
      <c r="B33" s="52" t="s">
        <v>1048</v>
      </c>
      <c r="C33" s="930" t="s">
        <v>1050</v>
      </c>
      <c r="D33" s="931"/>
      <c r="E33" s="931"/>
      <c r="F33" s="931"/>
      <c r="G33" s="931"/>
      <c r="H33" s="931"/>
      <c r="I33" s="931"/>
      <c r="J33" s="931"/>
      <c r="K33" s="931"/>
      <c r="L33" s="931"/>
      <c r="M33" s="931"/>
      <c r="N33" s="931"/>
      <c r="O33" s="932"/>
    </row>
    <row r="34" spans="1:15" ht="15">
      <c r="A34" s="346">
        <v>25</v>
      </c>
      <c r="B34" s="52" t="s">
        <v>1049</v>
      </c>
      <c r="C34" s="930" t="s">
        <v>1050</v>
      </c>
      <c r="D34" s="931"/>
      <c r="E34" s="931"/>
      <c r="F34" s="931"/>
      <c r="G34" s="931"/>
      <c r="H34" s="931"/>
      <c r="I34" s="931"/>
      <c r="J34" s="931"/>
      <c r="K34" s="931"/>
      <c r="L34" s="931"/>
      <c r="M34" s="931"/>
      <c r="N34" s="931"/>
      <c r="O34" s="932"/>
    </row>
    <row r="35" spans="1:15" ht="15">
      <c r="A35" s="346">
        <v>26</v>
      </c>
      <c r="B35" s="52" t="s">
        <v>1051</v>
      </c>
      <c r="C35" s="930" t="s">
        <v>1050</v>
      </c>
      <c r="D35" s="931"/>
      <c r="E35" s="931"/>
      <c r="F35" s="931"/>
      <c r="G35" s="931"/>
      <c r="H35" s="931"/>
      <c r="I35" s="931"/>
      <c r="J35" s="931"/>
      <c r="K35" s="931"/>
      <c r="L35" s="931"/>
      <c r="M35" s="931"/>
      <c r="N35" s="931"/>
      <c r="O35" s="932"/>
    </row>
    <row r="36" spans="1:15" ht="15">
      <c r="A36" s="346">
        <v>27</v>
      </c>
      <c r="B36" s="52" t="s">
        <v>1053</v>
      </c>
      <c r="C36" s="930" t="s">
        <v>1050</v>
      </c>
      <c r="D36" s="931"/>
      <c r="E36" s="931"/>
      <c r="F36" s="931"/>
      <c r="G36" s="931"/>
      <c r="H36" s="931"/>
      <c r="I36" s="931"/>
      <c r="J36" s="931"/>
      <c r="K36" s="931"/>
      <c r="L36" s="931"/>
      <c r="M36" s="931"/>
      <c r="N36" s="931"/>
      <c r="O36" s="932"/>
    </row>
    <row r="37" spans="1:15" ht="15">
      <c r="A37" s="346">
        <v>28</v>
      </c>
      <c r="B37" s="52" t="s">
        <v>1054</v>
      </c>
      <c r="C37" s="930" t="s">
        <v>1050</v>
      </c>
      <c r="D37" s="931"/>
      <c r="E37" s="931"/>
      <c r="F37" s="931"/>
      <c r="G37" s="931"/>
      <c r="H37" s="931"/>
      <c r="I37" s="931"/>
      <c r="J37" s="931"/>
      <c r="K37" s="931"/>
      <c r="L37" s="931"/>
      <c r="M37" s="931"/>
      <c r="N37" s="931"/>
      <c r="O37" s="932"/>
    </row>
    <row r="38" spans="1:15" ht="15">
      <c r="A38" s="346">
        <v>29</v>
      </c>
      <c r="B38" s="52" t="s">
        <v>1055</v>
      </c>
      <c r="C38" s="930" t="s">
        <v>1050</v>
      </c>
      <c r="D38" s="931"/>
      <c r="E38" s="931"/>
      <c r="F38" s="931"/>
      <c r="G38" s="931"/>
      <c r="H38" s="931"/>
      <c r="I38" s="931"/>
      <c r="J38" s="931"/>
      <c r="K38" s="931"/>
      <c r="L38" s="931"/>
      <c r="M38" s="931"/>
      <c r="N38" s="931"/>
      <c r="O38" s="932"/>
    </row>
    <row r="39" spans="1:15" ht="15">
      <c r="A39" s="346">
        <v>30</v>
      </c>
      <c r="B39" s="52" t="s">
        <v>1056</v>
      </c>
      <c r="C39" s="930" t="s">
        <v>1050</v>
      </c>
      <c r="D39" s="931"/>
      <c r="E39" s="931"/>
      <c r="F39" s="931"/>
      <c r="G39" s="931"/>
      <c r="H39" s="931"/>
      <c r="I39" s="931"/>
      <c r="J39" s="931"/>
      <c r="K39" s="931"/>
      <c r="L39" s="931"/>
      <c r="M39" s="931"/>
      <c r="N39" s="931"/>
      <c r="O39" s="932"/>
    </row>
    <row r="40" spans="1:15" ht="15">
      <c r="A40" s="346">
        <v>31</v>
      </c>
      <c r="B40" s="52" t="s">
        <v>1060</v>
      </c>
      <c r="C40" s="930" t="s">
        <v>1050</v>
      </c>
      <c r="D40" s="931"/>
      <c r="E40" s="931"/>
      <c r="F40" s="931"/>
      <c r="G40" s="931"/>
      <c r="H40" s="931"/>
      <c r="I40" s="931"/>
      <c r="J40" s="931"/>
      <c r="K40" s="931"/>
      <c r="L40" s="931"/>
      <c r="M40" s="931"/>
      <c r="N40" s="931"/>
      <c r="O40" s="932"/>
    </row>
    <row r="41" spans="1:15" ht="15">
      <c r="A41" s="346">
        <v>32</v>
      </c>
      <c r="B41" s="52" t="s">
        <v>1061</v>
      </c>
      <c r="C41" s="930" t="s">
        <v>1050</v>
      </c>
      <c r="D41" s="931"/>
      <c r="E41" s="931"/>
      <c r="F41" s="931"/>
      <c r="G41" s="931"/>
      <c r="H41" s="931"/>
      <c r="I41" s="931"/>
      <c r="J41" s="931"/>
      <c r="K41" s="931"/>
      <c r="L41" s="931"/>
      <c r="M41" s="931"/>
      <c r="N41" s="931"/>
      <c r="O41" s="932"/>
    </row>
    <row r="42" spans="1:15" ht="15">
      <c r="A42" s="346">
        <v>33</v>
      </c>
      <c r="B42" s="52" t="s">
        <v>1062</v>
      </c>
      <c r="C42" s="930" t="s">
        <v>1050</v>
      </c>
      <c r="D42" s="931"/>
      <c r="E42" s="931"/>
      <c r="F42" s="931"/>
      <c r="G42" s="931"/>
      <c r="H42" s="931"/>
      <c r="I42" s="931"/>
      <c r="J42" s="931"/>
      <c r="K42" s="931"/>
      <c r="L42" s="931"/>
      <c r="M42" s="931"/>
      <c r="N42" s="931"/>
      <c r="O42" s="932"/>
    </row>
    <row r="43" spans="1:15" ht="15">
      <c r="A43" s="346">
        <v>34</v>
      </c>
      <c r="B43" s="52" t="s">
        <v>1063</v>
      </c>
      <c r="C43" s="930" t="s">
        <v>1050</v>
      </c>
      <c r="D43" s="931"/>
      <c r="E43" s="931"/>
      <c r="F43" s="931"/>
      <c r="G43" s="931"/>
      <c r="H43" s="931"/>
      <c r="I43" s="931"/>
      <c r="J43" s="931"/>
      <c r="K43" s="931"/>
      <c r="L43" s="931"/>
      <c r="M43" s="931"/>
      <c r="N43" s="931"/>
      <c r="O43" s="932"/>
    </row>
    <row r="44" spans="1:15" ht="14.25">
      <c r="A44" s="3" t="s">
        <v>19</v>
      </c>
      <c r="B44" s="52" t="s">
        <v>1064</v>
      </c>
      <c r="C44" s="930" t="s">
        <v>1050</v>
      </c>
      <c r="D44" s="931"/>
      <c r="E44" s="931"/>
      <c r="F44" s="931"/>
      <c r="G44" s="931"/>
      <c r="H44" s="931"/>
      <c r="I44" s="931"/>
      <c r="J44" s="931"/>
      <c r="K44" s="931"/>
      <c r="L44" s="931"/>
      <c r="M44" s="931"/>
      <c r="N44" s="931"/>
      <c r="O44" s="932"/>
    </row>
    <row r="45" spans="2:15" ht="12.75">
      <c r="B45" s="9"/>
      <c r="C45" s="163" t="e">
        <f>C11+C12+C13+C14+C15+C17+C20</f>
        <v>#VALUE!</v>
      </c>
      <c r="D45" s="163" t="e">
        <f>D11+D12+D13+D14+D15+D17+D20</f>
        <v>#VALUE!</v>
      </c>
      <c r="E45" s="163">
        <f>E11+E12+E13+E14+E15+E17+E20</f>
        <v>2309</v>
      </c>
      <c r="F45" s="163">
        <f>F11+F12+F13+F14+F15+F17+F20</f>
        <v>400354</v>
      </c>
      <c r="G45" s="163">
        <f>G11+G12+G13+G14+G15+G17+G20</f>
        <v>150</v>
      </c>
      <c r="H45" s="163">
        <f>H11+H12+H13+H14+H15+H20</f>
        <v>5962.952</v>
      </c>
      <c r="I45" s="163">
        <f aca="true" t="shared" si="0" ref="I45:O45">I11+I12+I13+I14+I15+I20</f>
        <v>5944.0740000000005</v>
      </c>
      <c r="J45" s="163">
        <f t="shared" si="0"/>
        <v>3003.65</v>
      </c>
      <c r="K45" s="163">
        <f t="shared" si="0"/>
        <v>3003.65</v>
      </c>
      <c r="L45" s="163">
        <f t="shared" si="0"/>
        <v>837.61</v>
      </c>
      <c r="M45" s="163">
        <f t="shared" si="0"/>
        <v>837.61</v>
      </c>
      <c r="N45" s="163">
        <f t="shared" si="0"/>
        <v>56.87</v>
      </c>
      <c r="O45" s="163">
        <f t="shared" si="0"/>
        <v>56.87</v>
      </c>
    </row>
    <row r="46" spans="2:15" ht="12.75">
      <c r="B46" s="13"/>
      <c r="C46" s="586"/>
      <c r="D46" s="586"/>
      <c r="E46" s="586"/>
      <c r="F46" s="586"/>
      <c r="G46" s="586"/>
      <c r="H46" s="586"/>
      <c r="I46" s="586"/>
      <c r="J46" s="586"/>
      <c r="K46" s="586"/>
      <c r="L46" s="586"/>
      <c r="M46" s="586"/>
      <c r="N46" s="586"/>
      <c r="O46" s="586"/>
    </row>
    <row r="47" spans="2:15" ht="12.75">
      <c r="B47" s="13"/>
      <c r="C47" s="586"/>
      <c r="D47" s="586"/>
      <c r="E47" s="586"/>
      <c r="F47" s="586"/>
      <c r="G47" s="586"/>
      <c r="H47" s="586"/>
      <c r="I47" s="586"/>
      <c r="J47" s="586"/>
      <c r="K47" s="586"/>
      <c r="L47" s="586"/>
      <c r="M47" s="586"/>
      <c r="N47" s="586"/>
      <c r="O47" s="586"/>
    </row>
    <row r="48" spans="2:15" ht="12.75">
      <c r="B48" s="13"/>
      <c r="C48" s="586"/>
      <c r="D48" s="586"/>
      <c r="E48" s="586"/>
      <c r="F48" s="586"/>
      <c r="G48" s="586"/>
      <c r="H48" s="586"/>
      <c r="I48" s="586"/>
      <c r="J48" s="586"/>
      <c r="K48" s="586"/>
      <c r="L48" s="586"/>
      <c r="M48" s="586"/>
      <c r="N48" s="586"/>
      <c r="O48" s="586"/>
    </row>
    <row r="49" spans="1:15" ht="12.75">
      <c r="A49" s="204"/>
      <c r="B49" s="204"/>
      <c r="C49" s="204"/>
      <c r="D49" s="204"/>
      <c r="L49" s="738" t="s">
        <v>13</v>
      </c>
      <c r="M49" s="738"/>
      <c r="N49" s="738"/>
      <c r="O49" s="738"/>
    </row>
    <row r="50" spans="1:15" ht="12.75">
      <c r="A50" s="204"/>
      <c r="B50" s="204"/>
      <c r="C50" s="204"/>
      <c r="D50" s="204"/>
      <c r="L50" s="738" t="s">
        <v>14</v>
      </c>
      <c r="M50" s="738"/>
      <c r="N50" s="738"/>
      <c r="O50" s="738"/>
    </row>
    <row r="51" spans="1:15" ht="12.75">
      <c r="A51" s="204"/>
      <c r="B51" s="204"/>
      <c r="C51" s="204"/>
      <c r="D51" s="204"/>
      <c r="L51" s="738" t="s">
        <v>88</v>
      </c>
      <c r="M51" s="738"/>
      <c r="N51" s="738"/>
      <c r="O51" s="738"/>
    </row>
    <row r="52" spans="1:15" ht="12.75">
      <c r="A52" s="204" t="s">
        <v>12</v>
      </c>
      <c r="C52" s="204"/>
      <c r="D52" s="204"/>
      <c r="L52" s="739" t="s">
        <v>85</v>
      </c>
      <c r="M52" s="739"/>
      <c r="N52" s="739"/>
      <c r="O52" s="209"/>
    </row>
  </sheetData>
  <sheetProtection/>
  <mergeCells count="51">
    <mergeCell ref="C35:O35"/>
    <mergeCell ref="C42:O42"/>
    <mergeCell ref="C43:O43"/>
    <mergeCell ref="C36:O36"/>
    <mergeCell ref="C37:O37"/>
    <mergeCell ref="C38:O38"/>
    <mergeCell ref="C39:O39"/>
    <mergeCell ref="C40:O40"/>
    <mergeCell ref="C41:O41"/>
    <mergeCell ref="C26:O26"/>
    <mergeCell ref="C27:O27"/>
    <mergeCell ref="C28:O28"/>
    <mergeCell ref="C29:O29"/>
    <mergeCell ref="C30:O30"/>
    <mergeCell ref="C34:O34"/>
    <mergeCell ref="C32:O32"/>
    <mergeCell ref="C33:O33"/>
    <mergeCell ref="B14:B15"/>
    <mergeCell ref="C16:O16"/>
    <mergeCell ref="C19:O19"/>
    <mergeCell ref="C21:O21"/>
    <mergeCell ref="C22:O22"/>
    <mergeCell ref="C17:O17"/>
    <mergeCell ref="C23:O23"/>
    <mergeCell ref="G6:G7"/>
    <mergeCell ref="H6:I6"/>
    <mergeCell ref="J6:K6"/>
    <mergeCell ref="L6:M6"/>
    <mergeCell ref="N6:O6"/>
    <mergeCell ref="C9:O9"/>
    <mergeCell ref="C10:O10"/>
    <mergeCell ref="A1:N1"/>
    <mergeCell ref="A2:O2"/>
    <mergeCell ref="M5:O5"/>
    <mergeCell ref="A6:A7"/>
    <mergeCell ref="B6:B7"/>
    <mergeCell ref="C6:C7"/>
    <mergeCell ref="D6:D7"/>
    <mergeCell ref="E6:E7"/>
    <mergeCell ref="A4:O4"/>
    <mergeCell ref="F6:F7"/>
    <mergeCell ref="L52:N52"/>
    <mergeCell ref="A24:A25"/>
    <mergeCell ref="B24:B25"/>
    <mergeCell ref="E24:E25"/>
    <mergeCell ref="F24:F25"/>
    <mergeCell ref="C44:O44"/>
    <mergeCell ref="L51:O51"/>
    <mergeCell ref="L49:O49"/>
    <mergeCell ref="L50:O50"/>
    <mergeCell ref="C31:O3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8" r:id="rId1"/>
</worksheet>
</file>

<file path=xl/worksheets/sheet52.xml><?xml version="1.0" encoding="utf-8"?>
<worksheet xmlns="http://schemas.openxmlformats.org/spreadsheetml/2006/main" xmlns:r="http://schemas.openxmlformats.org/officeDocument/2006/relationships">
  <sheetPr>
    <tabColor rgb="FF92D050"/>
    <pageSetUpPr fitToPage="1"/>
  </sheetPr>
  <dimension ref="A1:R52"/>
  <sheetViews>
    <sheetView view="pageBreakPreview" zoomScale="90" zoomScaleSheetLayoutView="90" zoomScalePageLayoutView="0" workbookViewId="0" topLeftCell="A31">
      <selection activeCell="R47" sqref="R47"/>
    </sheetView>
  </sheetViews>
  <sheetFormatPr defaultColWidth="9.140625" defaultRowHeight="12.75"/>
  <cols>
    <col min="1" max="1" width="6.00390625" style="204" customWidth="1"/>
    <col min="2" max="2" width="19.8515625" style="204" bestFit="1" customWidth="1"/>
    <col min="3" max="3" width="12.00390625" style="204" customWidth="1"/>
    <col min="4" max="4" width="15.140625" style="204" customWidth="1"/>
    <col min="5" max="5" width="9.7109375" style="204" bestFit="1" customWidth="1"/>
    <col min="6" max="6" width="7.28125" style="204" customWidth="1"/>
    <col min="7" max="11" width="7.28125" style="204" bestFit="1" customWidth="1"/>
    <col min="12" max="12" width="13.140625" style="204" bestFit="1" customWidth="1"/>
    <col min="13" max="13" width="10.00390625" style="204" bestFit="1" customWidth="1"/>
    <col min="14" max="14" width="9.8515625" style="204" bestFit="1" customWidth="1"/>
    <col min="15" max="15" width="9.7109375" style="204" bestFit="1" customWidth="1"/>
    <col min="16" max="16" width="10.00390625" style="204" bestFit="1" customWidth="1"/>
    <col min="17" max="16384" width="9.140625" style="204" customWidth="1"/>
  </cols>
  <sheetData>
    <row r="1" spans="8:12" ht="12.75">
      <c r="H1" s="739"/>
      <c r="I1" s="739"/>
      <c r="L1" s="207" t="s">
        <v>529</v>
      </c>
    </row>
    <row r="2" spans="4:12" ht="12.75">
      <c r="D2" s="739" t="s">
        <v>481</v>
      </c>
      <c r="E2" s="739"/>
      <c r="F2" s="739"/>
      <c r="G2" s="739"/>
      <c r="H2" s="206"/>
      <c r="I2" s="206"/>
      <c r="L2" s="207"/>
    </row>
    <row r="3" spans="1:13" s="208" customFormat="1" ht="15.75">
      <c r="A3" s="935" t="s">
        <v>707</v>
      </c>
      <c r="B3" s="935"/>
      <c r="C3" s="935"/>
      <c r="D3" s="935"/>
      <c r="E3" s="935"/>
      <c r="F3" s="935"/>
      <c r="G3" s="935"/>
      <c r="H3" s="935"/>
      <c r="I3" s="935"/>
      <c r="J3" s="935"/>
      <c r="K3" s="935"/>
      <c r="L3" s="935"/>
      <c r="M3" s="935"/>
    </row>
    <row r="4" spans="1:16" s="208" customFormat="1" ht="20.25" customHeight="1">
      <c r="A4" s="935" t="s">
        <v>772</v>
      </c>
      <c r="B4" s="935"/>
      <c r="C4" s="935"/>
      <c r="D4" s="935"/>
      <c r="E4" s="935"/>
      <c r="F4" s="935"/>
      <c r="G4" s="935"/>
      <c r="H4" s="935"/>
      <c r="I4" s="935"/>
      <c r="J4" s="935"/>
      <c r="K4" s="935"/>
      <c r="L4" s="935"/>
      <c r="M4" s="935"/>
      <c r="N4" s="935"/>
      <c r="O4" s="935"/>
      <c r="P4" s="935"/>
    </row>
    <row r="6" spans="1:10" ht="12.75">
      <c r="A6" s="36" t="s">
        <v>1137</v>
      </c>
      <c r="B6" s="210"/>
      <c r="C6" s="211"/>
      <c r="D6" s="211"/>
      <c r="E6" s="211"/>
      <c r="F6" s="211"/>
      <c r="G6" s="211"/>
      <c r="H6" s="211"/>
      <c r="I6" s="211"/>
      <c r="J6" s="211"/>
    </row>
    <row r="8" spans="1:16" s="212" customFormat="1" ht="15" customHeight="1">
      <c r="A8" s="204"/>
      <c r="B8" s="204"/>
      <c r="C8" s="204"/>
      <c r="D8" s="204"/>
      <c r="E8" s="204"/>
      <c r="F8" s="204"/>
      <c r="G8" s="204"/>
      <c r="H8" s="204"/>
      <c r="I8" s="204"/>
      <c r="J8" s="204"/>
      <c r="K8" s="745" t="s">
        <v>781</v>
      </c>
      <c r="L8" s="745"/>
      <c r="M8" s="745"/>
      <c r="N8" s="745"/>
      <c r="O8" s="745"/>
      <c r="P8" s="745"/>
    </row>
    <row r="9" spans="1:16" s="212" customFormat="1" ht="20.25" customHeight="1">
      <c r="A9" s="875" t="s">
        <v>2</v>
      </c>
      <c r="B9" s="875" t="s">
        <v>3</v>
      </c>
      <c r="C9" s="835" t="s">
        <v>269</v>
      </c>
      <c r="D9" s="835" t="s">
        <v>270</v>
      </c>
      <c r="E9" s="937" t="s">
        <v>271</v>
      </c>
      <c r="F9" s="937"/>
      <c r="G9" s="937"/>
      <c r="H9" s="937"/>
      <c r="I9" s="937"/>
      <c r="J9" s="937"/>
      <c r="K9" s="937"/>
      <c r="L9" s="937"/>
      <c r="M9" s="937"/>
      <c r="N9" s="937"/>
      <c r="O9" s="937"/>
      <c r="P9" s="937"/>
    </row>
    <row r="10" spans="1:16" s="212" customFormat="1" ht="35.25" customHeight="1">
      <c r="A10" s="936"/>
      <c r="B10" s="936"/>
      <c r="C10" s="836"/>
      <c r="D10" s="836"/>
      <c r="E10" s="294" t="s">
        <v>798</v>
      </c>
      <c r="F10" s="294" t="s">
        <v>272</v>
      </c>
      <c r="G10" s="294" t="s">
        <v>273</v>
      </c>
      <c r="H10" s="294" t="s">
        <v>274</v>
      </c>
      <c r="I10" s="294" t="s">
        <v>275</v>
      </c>
      <c r="J10" s="294" t="s">
        <v>276</v>
      </c>
      <c r="K10" s="294" t="s">
        <v>277</v>
      </c>
      <c r="L10" s="294" t="s">
        <v>278</v>
      </c>
      <c r="M10" s="294" t="s">
        <v>799</v>
      </c>
      <c r="N10" s="225" t="s">
        <v>800</v>
      </c>
      <c r="O10" s="225" t="s">
        <v>801</v>
      </c>
      <c r="P10" s="225" t="s">
        <v>802</v>
      </c>
    </row>
    <row r="11" spans="1:16" s="212" customFormat="1" ht="12.75" customHeight="1">
      <c r="A11" s="215">
        <v>1</v>
      </c>
      <c r="B11" s="215">
        <v>2</v>
      </c>
      <c r="C11" s="215">
        <v>3</v>
      </c>
      <c r="D11" s="215">
        <v>4</v>
      </c>
      <c r="E11" s="215">
        <v>5</v>
      </c>
      <c r="F11" s="215">
        <v>6</v>
      </c>
      <c r="G11" s="215">
        <v>7</v>
      </c>
      <c r="H11" s="215">
        <v>8</v>
      </c>
      <c r="I11" s="215">
        <v>9</v>
      </c>
      <c r="J11" s="215">
        <v>10</v>
      </c>
      <c r="K11" s="215">
        <v>11</v>
      </c>
      <c r="L11" s="215">
        <v>12</v>
      </c>
      <c r="M11" s="215">
        <v>13</v>
      </c>
      <c r="N11" s="215">
        <v>14</v>
      </c>
      <c r="O11" s="215">
        <v>15</v>
      </c>
      <c r="P11" s="215">
        <v>16</v>
      </c>
    </row>
    <row r="12" spans="1:16" s="212" customFormat="1" ht="14.25" customHeight="1">
      <c r="A12" s="610">
        <v>1</v>
      </c>
      <c r="B12" s="143" t="s">
        <v>975</v>
      </c>
      <c r="C12" s="143">
        <v>1676</v>
      </c>
      <c r="D12" s="143">
        <v>1676</v>
      </c>
      <c r="E12" s="143">
        <v>1676</v>
      </c>
      <c r="F12" s="143">
        <v>1676</v>
      </c>
      <c r="G12" s="143">
        <v>1676</v>
      </c>
      <c r="H12" s="143">
        <v>1676</v>
      </c>
      <c r="I12" s="143">
        <v>1669</v>
      </c>
      <c r="J12" s="143">
        <v>1666</v>
      </c>
      <c r="K12" s="143">
        <v>1664</v>
      </c>
      <c r="L12" s="143">
        <v>1662</v>
      </c>
      <c r="M12" s="143">
        <v>1655</v>
      </c>
      <c r="N12" s="143">
        <v>1562</v>
      </c>
      <c r="O12" s="143">
        <v>1415</v>
      </c>
      <c r="P12" s="143">
        <v>978</v>
      </c>
    </row>
    <row r="13" spans="1:16" s="212" customFormat="1" ht="14.25" customHeight="1">
      <c r="A13" s="610">
        <v>2</v>
      </c>
      <c r="B13" s="143" t="s">
        <v>1140</v>
      </c>
      <c r="C13" s="143">
        <v>1680</v>
      </c>
      <c r="D13" s="143">
        <v>1649</v>
      </c>
      <c r="E13" s="143">
        <v>1649</v>
      </c>
      <c r="F13" s="143">
        <v>1649</v>
      </c>
      <c r="G13" s="143">
        <v>1649</v>
      </c>
      <c r="H13" s="143">
        <v>1649</v>
      </c>
      <c r="I13" s="143">
        <v>1649</v>
      </c>
      <c r="J13" s="143">
        <v>1649</v>
      </c>
      <c r="K13" s="143">
        <v>1649</v>
      </c>
      <c r="L13" s="143">
        <v>1649</v>
      </c>
      <c r="M13" s="143">
        <v>1649</v>
      </c>
      <c r="N13" s="143">
        <v>1601</v>
      </c>
      <c r="O13" s="143">
        <v>1553</v>
      </c>
      <c r="P13" s="143">
        <v>1550</v>
      </c>
    </row>
    <row r="14" spans="1:16" s="212" customFormat="1" ht="14.25" customHeight="1">
      <c r="A14" s="610">
        <v>3</v>
      </c>
      <c r="B14" s="143" t="s">
        <v>1141</v>
      </c>
      <c r="C14" s="143">
        <v>842</v>
      </c>
      <c r="D14" s="143">
        <v>826</v>
      </c>
      <c r="E14" s="143">
        <v>826</v>
      </c>
      <c r="F14" s="143">
        <v>826</v>
      </c>
      <c r="G14" s="143">
        <v>826</v>
      </c>
      <c r="H14" s="143">
        <v>826</v>
      </c>
      <c r="I14" s="143">
        <v>826</v>
      </c>
      <c r="J14" s="143">
        <v>826</v>
      </c>
      <c r="K14" s="143">
        <v>826</v>
      </c>
      <c r="L14" s="143">
        <v>826</v>
      </c>
      <c r="M14" s="143">
        <v>826</v>
      </c>
      <c r="N14" s="143">
        <v>826</v>
      </c>
      <c r="O14" s="143">
        <v>825</v>
      </c>
      <c r="P14" s="143">
        <v>357</v>
      </c>
    </row>
    <row r="15" spans="1:16" s="212" customFormat="1" ht="14.25" customHeight="1">
      <c r="A15" s="610">
        <v>4</v>
      </c>
      <c r="B15" s="143" t="s">
        <v>1142</v>
      </c>
      <c r="C15" s="143">
        <v>1291</v>
      </c>
      <c r="D15" s="143">
        <v>1252</v>
      </c>
      <c r="E15" s="143">
        <v>1248</v>
      </c>
      <c r="F15" s="143">
        <v>1248</v>
      </c>
      <c r="G15" s="143">
        <v>1248</v>
      </c>
      <c r="H15" s="143">
        <v>1248</v>
      </c>
      <c r="I15" s="143">
        <v>1248</v>
      </c>
      <c r="J15" s="143">
        <v>1248</v>
      </c>
      <c r="K15" s="143">
        <v>1248</v>
      </c>
      <c r="L15" s="143">
        <v>1248</v>
      </c>
      <c r="M15" s="143">
        <v>1247</v>
      </c>
      <c r="N15" s="143">
        <v>1247</v>
      </c>
      <c r="O15" s="143">
        <v>1085</v>
      </c>
      <c r="P15" s="143">
        <v>684</v>
      </c>
    </row>
    <row r="16" spans="1:16" s="212" customFormat="1" ht="14.25" customHeight="1">
      <c r="A16" s="610">
        <v>5</v>
      </c>
      <c r="B16" s="143" t="s">
        <v>983</v>
      </c>
      <c r="C16" s="143">
        <v>1793</v>
      </c>
      <c r="D16" s="143">
        <v>1766</v>
      </c>
      <c r="E16" s="143">
        <v>1766</v>
      </c>
      <c r="F16" s="143">
        <v>1766</v>
      </c>
      <c r="G16" s="143">
        <v>1766</v>
      </c>
      <c r="H16" s="143">
        <v>1766</v>
      </c>
      <c r="I16" s="143">
        <v>1766</v>
      </c>
      <c r="J16" s="143">
        <v>1766</v>
      </c>
      <c r="K16" s="143">
        <v>1766</v>
      </c>
      <c r="L16" s="143">
        <v>1766</v>
      </c>
      <c r="M16" s="143">
        <v>1766</v>
      </c>
      <c r="N16" s="143">
        <v>1766</v>
      </c>
      <c r="O16" s="143">
        <v>1766</v>
      </c>
      <c r="P16" s="143">
        <v>1688</v>
      </c>
    </row>
    <row r="17" spans="1:16" s="212" customFormat="1" ht="14.25" customHeight="1">
      <c r="A17" s="610">
        <v>6</v>
      </c>
      <c r="B17" s="143" t="s">
        <v>1143</v>
      </c>
      <c r="C17" s="143">
        <v>1206</v>
      </c>
      <c r="D17" s="143">
        <v>1200</v>
      </c>
      <c r="E17" s="143">
        <v>1200</v>
      </c>
      <c r="F17" s="143">
        <v>1200</v>
      </c>
      <c r="G17" s="143">
        <v>1200</v>
      </c>
      <c r="H17" s="143">
        <v>1200</v>
      </c>
      <c r="I17" s="143">
        <v>1200</v>
      </c>
      <c r="J17" s="143">
        <v>1200</v>
      </c>
      <c r="K17" s="143">
        <v>1200</v>
      </c>
      <c r="L17" s="143">
        <v>1200</v>
      </c>
      <c r="M17" s="143">
        <v>1200</v>
      </c>
      <c r="N17" s="143">
        <v>1200</v>
      </c>
      <c r="O17" s="143">
        <v>1200</v>
      </c>
      <c r="P17" s="143">
        <v>1200</v>
      </c>
    </row>
    <row r="18" spans="1:16" s="212" customFormat="1" ht="14.25" customHeight="1">
      <c r="A18" s="610">
        <v>7</v>
      </c>
      <c r="B18" s="143" t="s">
        <v>1010</v>
      </c>
      <c r="C18" s="143">
        <v>1768</v>
      </c>
      <c r="D18" s="143">
        <v>1733</v>
      </c>
      <c r="E18" s="143">
        <v>1733</v>
      </c>
      <c r="F18" s="143">
        <v>1733</v>
      </c>
      <c r="G18" s="143">
        <v>1733</v>
      </c>
      <c r="H18" s="143">
        <v>1733</v>
      </c>
      <c r="I18" s="143">
        <v>1733</v>
      </c>
      <c r="J18" s="143">
        <v>1733</v>
      </c>
      <c r="K18" s="143">
        <v>1733</v>
      </c>
      <c r="L18" s="143">
        <v>1733</v>
      </c>
      <c r="M18" s="143">
        <v>1733</v>
      </c>
      <c r="N18" s="143">
        <v>1733</v>
      </c>
      <c r="O18" s="143">
        <v>1733</v>
      </c>
      <c r="P18" s="143">
        <v>1403</v>
      </c>
    </row>
    <row r="19" spans="1:16" s="212" customFormat="1" ht="14.25" customHeight="1">
      <c r="A19" s="610">
        <v>8</v>
      </c>
      <c r="B19" s="143" t="s">
        <v>1011</v>
      </c>
      <c r="C19" s="143">
        <v>933</v>
      </c>
      <c r="D19" s="143">
        <v>937</v>
      </c>
      <c r="E19" s="143">
        <v>937</v>
      </c>
      <c r="F19" s="143">
        <v>937</v>
      </c>
      <c r="G19" s="143">
        <v>937</v>
      </c>
      <c r="H19" s="143">
        <v>937</v>
      </c>
      <c r="I19" s="143">
        <v>937</v>
      </c>
      <c r="J19" s="143">
        <v>937</v>
      </c>
      <c r="K19" s="143">
        <v>937</v>
      </c>
      <c r="L19" s="143">
        <v>937</v>
      </c>
      <c r="M19" s="143">
        <v>937</v>
      </c>
      <c r="N19" s="143">
        <v>937</v>
      </c>
      <c r="O19" s="143">
        <v>937</v>
      </c>
      <c r="P19" s="143">
        <v>937</v>
      </c>
    </row>
    <row r="20" spans="1:16" s="212" customFormat="1" ht="14.25" customHeight="1">
      <c r="A20" s="610">
        <v>9</v>
      </c>
      <c r="B20" s="143" t="s">
        <v>1144</v>
      </c>
      <c r="C20" s="143">
        <v>1652</v>
      </c>
      <c r="D20" s="143">
        <v>1606</v>
      </c>
      <c r="E20" s="143">
        <v>1606</v>
      </c>
      <c r="F20" s="143">
        <v>1606</v>
      </c>
      <c r="G20" s="143">
        <v>1606</v>
      </c>
      <c r="H20" s="143">
        <v>1606</v>
      </c>
      <c r="I20" s="143">
        <v>1606</v>
      </c>
      <c r="J20" s="143">
        <v>1606</v>
      </c>
      <c r="K20" s="143">
        <v>1606</v>
      </c>
      <c r="L20" s="143">
        <v>1606</v>
      </c>
      <c r="M20" s="143">
        <v>1606</v>
      </c>
      <c r="N20" s="143">
        <v>1606</v>
      </c>
      <c r="O20" s="143">
        <v>1605</v>
      </c>
      <c r="P20" s="143">
        <v>1285</v>
      </c>
    </row>
    <row r="21" spans="1:16" s="212" customFormat="1" ht="14.25" customHeight="1">
      <c r="A21" s="610">
        <v>10</v>
      </c>
      <c r="B21" s="143" t="s">
        <v>1145</v>
      </c>
      <c r="C21" s="143">
        <v>1615</v>
      </c>
      <c r="D21" s="143">
        <v>1602</v>
      </c>
      <c r="E21" s="143">
        <v>1602</v>
      </c>
      <c r="F21" s="143">
        <v>1602</v>
      </c>
      <c r="G21" s="143">
        <v>1602</v>
      </c>
      <c r="H21" s="143">
        <v>1602</v>
      </c>
      <c r="I21" s="143">
        <v>1602</v>
      </c>
      <c r="J21" s="143">
        <v>1602</v>
      </c>
      <c r="K21" s="143">
        <v>1602</v>
      </c>
      <c r="L21" s="143">
        <v>1602</v>
      </c>
      <c r="M21" s="143">
        <v>1602</v>
      </c>
      <c r="N21" s="143">
        <v>1602</v>
      </c>
      <c r="O21" s="143">
        <v>1602</v>
      </c>
      <c r="P21" s="143">
        <v>1602</v>
      </c>
    </row>
    <row r="22" spans="1:16" s="212" customFormat="1" ht="14.25" customHeight="1">
      <c r="A22" s="610">
        <v>11</v>
      </c>
      <c r="B22" s="143" t="s">
        <v>1017</v>
      </c>
      <c r="C22" s="143">
        <v>2253</v>
      </c>
      <c r="D22" s="143">
        <v>2234</v>
      </c>
      <c r="E22" s="143">
        <v>2234</v>
      </c>
      <c r="F22" s="143">
        <v>2234</v>
      </c>
      <c r="G22" s="143">
        <v>2234</v>
      </c>
      <c r="H22" s="143">
        <v>2234</v>
      </c>
      <c r="I22" s="143">
        <v>2234</v>
      </c>
      <c r="J22" s="143">
        <v>2234</v>
      </c>
      <c r="K22" s="143">
        <v>2234</v>
      </c>
      <c r="L22" s="143">
        <v>2234</v>
      </c>
      <c r="M22" s="143">
        <v>2234</v>
      </c>
      <c r="N22" s="143">
        <v>2234</v>
      </c>
      <c r="O22" s="143">
        <v>2234</v>
      </c>
      <c r="P22" s="143">
        <v>804</v>
      </c>
    </row>
    <row r="23" spans="1:16" s="212" customFormat="1" ht="14.25" customHeight="1">
      <c r="A23" s="610">
        <v>12</v>
      </c>
      <c r="B23" s="143" t="s">
        <v>1021</v>
      </c>
      <c r="C23" s="143">
        <v>2032</v>
      </c>
      <c r="D23" s="143">
        <v>2002</v>
      </c>
      <c r="E23" s="143">
        <v>2002</v>
      </c>
      <c r="F23" s="143">
        <v>2002</v>
      </c>
      <c r="G23" s="143">
        <v>2002</v>
      </c>
      <c r="H23" s="143">
        <v>2002</v>
      </c>
      <c r="I23" s="143">
        <v>2002</v>
      </c>
      <c r="J23" s="143">
        <v>2002</v>
      </c>
      <c r="K23" s="143">
        <v>2002</v>
      </c>
      <c r="L23" s="143">
        <v>2002</v>
      </c>
      <c r="M23" s="143">
        <v>2002</v>
      </c>
      <c r="N23" s="143">
        <v>2002</v>
      </c>
      <c r="O23" s="143">
        <v>2002</v>
      </c>
      <c r="P23" s="143">
        <v>2002</v>
      </c>
    </row>
    <row r="24" spans="1:16" s="212" customFormat="1" ht="14.25" customHeight="1">
      <c r="A24" s="610">
        <v>13</v>
      </c>
      <c r="B24" s="143" t="s">
        <v>1146</v>
      </c>
      <c r="C24" s="143">
        <v>1407</v>
      </c>
      <c r="D24" s="143">
        <v>1387</v>
      </c>
      <c r="E24" s="143">
        <v>1387</v>
      </c>
      <c r="F24" s="143">
        <v>1387</v>
      </c>
      <c r="G24" s="143">
        <v>1387</v>
      </c>
      <c r="H24" s="143">
        <v>1387</v>
      </c>
      <c r="I24" s="143">
        <v>1387</v>
      </c>
      <c r="J24" s="143">
        <v>1387</v>
      </c>
      <c r="K24" s="143">
        <v>1387</v>
      </c>
      <c r="L24" s="143">
        <v>1387</v>
      </c>
      <c r="M24" s="143">
        <v>1387</v>
      </c>
      <c r="N24" s="143">
        <v>1387</v>
      </c>
      <c r="O24" s="143">
        <v>1387</v>
      </c>
      <c r="P24" s="143">
        <v>1387</v>
      </c>
    </row>
    <row r="25" spans="1:16" s="212" customFormat="1" ht="14.25" customHeight="1">
      <c r="A25" s="610">
        <v>14</v>
      </c>
      <c r="B25" s="143" t="s">
        <v>1147</v>
      </c>
      <c r="C25" s="143">
        <v>1852</v>
      </c>
      <c r="D25" s="143">
        <v>1839</v>
      </c>
      <c r="E25" s="143">
        <v>1839</v>
      </c>
      <c r="F25" s="143">
        <v>1839</v>
      </c>
      <c r="G25" s="143">
        <v>1839</v>
      </c>
      <c r="H25" s="143">
        <v>1839</v>
      </c>
      <c r="I25" s="143">
        <v>1839</v>
      </c>
      <c r="J25" s="143">
        <v>1839</v>
      </c>
      <c r="K25" s="143">
        <v>1839</v>
      </c>
      <c r="L25" s="143">
        <v>1839</v>
      </c>
      <c r="M25" s="143">
        <v>1839</v>
      </c>
      <c r="N25" s="143">
        <v>1839</v>
      </c>
      <c r="O25" s="143">
        <v>1839</v>
      </c>
      <c r="P25" s="143">
        <v>1839</v>
      </c>
    </row>
    <row r="26" spans="1:16" s="212" customFormat="1" ht="14.25" customHeight="1">
      <c r="A26" s="610">
        <v>15</v>
      </c>
      <c r="B26" s="143" t="s">
        <v>1025</v>
      </c>
      <c r="C26" s="143">
        <v>1077</v>
      </c>
      <c r="D26" s="143">
        <v>1079</v>
      </c>
      <c r="E26" s="143">
        <v>1079</v>
      </c>
      <c r="F26" s="143">
        <v>1079</v>
      </c>
      <c r="G26" s="143">
        <v>1079</v>
      </c>
      <c r="H26" s="143">
        <v>1079</v>
      </c>
      <c r="I26" s="143">
        <v>1079</v>
      </c>
      <c r="J26" s="143">
        <v>1079</v>
      </c>
      <c r="K26" s="143">
        <v>1079</v>
      </c>
      <c r="L26" s="143">
        <v>1079</v>
      </c>
      <c r="M26" s="143">
        <v>1079</v>
      </c>
      <c r="N26" s="143">
        <v>951</v>
      </c>
      <c r="O26" s="143">
        <v>895</v>
      </c>
      <c r="P26" s="143">
        <v>498</v>
      </c>
    </row>
    <row r="27" spans="1:16" s="212" customFormat="1" ht="14.25" customHeight="1">
      <c r="A27" s="610">
        <v>16</v>
      </c>
      <c r="B27" s="143" t="s">
        <v>1028</v>
      </c>
      <c r="C27" s="143">
        <v>851</v>
      </c>
      <c r="D27" s="143">
        <v>847</v>
      </c>
      <c r="E27" s="143">
        <v>847</v>
      </c>
      <c r="F27" s="143">
        <v>847</v>
      </c>
      <c r="G27" s="143">
        <v>847</v>
      </c>
      <c r="H27" s="143">
        <v>847</v>
      </c>
      <c r="I27" s="143">
        <v>847</v>
      </c>
      <c r="J27" s="143">
        <v>847</v>
      </c>
      <c r="K27" s="143">
        <v>847</v>
      </c>
      <c r="L27" s="143">
        <v>847</v>
      </c>
      <c r="M27" s="143">
        <v>847</v>
      </c>
      <c r="N27" s="143">
        <v>847</v>
      </c>
      <c r="O27" s="143">
        <v>847</v>
      </c>
      <c r="P27" s="143">
        <v>847</v>
      </c>
    </row>
    <row r="28" spans="1:16" s="212" customFormat="1" ht="14.25" customHeight="1">
      <c r="A28" s="610">
        <v>17</v>
      </c>
      <c r="B28" s="143" t="s">
        <v>1029</v>
      </c>
      <c r="C28" s="143">
        <v>2674</v>
      </c>
      <c r="D28" s="143">
        <v>2659</v>
      </c>
      <c r="E28" s="143">
        <v>2658</v>
      </c>
      <c r="F28" s="143">
        <v>2658</v>
      </c>
      <c r="G28" s="143">
        <v>2658</v>
      </c>
      <c r="H28" s="143">
        <v>2658</v>
      </c>
      <c r="I28" s="143">
        <v>2658</v>
      </c>
      <c r="J28" s="143">
        <v>2658</v>
      </c>
      <c r="K28" s="143">
        <v>2658</v>
      </c>
      <c r="L28" s="143">
        <v>2658</v>
      </c>
      <c r="M28" s="143">
        <v>2658</v>
      </c>
      <c r="N28" s="143">
        <v>2658</v>
      </c>
      <c r="O28" s="143">
        <v>2658</v>
      </c>
      <c r="P28" s="143">
        <v>2073</v>
      </c>
    </row>
    <row r="29" spans="1:16" s="212" customFormat="1" ht="14.25" customHeight="1">
      <c r="A29" s="610">
        <v>18</v>
      </c>
      <c r="B29" s="143" t="s">
        <v>1030</v>
      </c>
      <c r="C29" s="143">
        <v>1517</v>
      </c>
      <c r="D29" s="143">
        <v>1517</v>
      </c>
      <c r="E29" s="143">
        <v>1517</v>
      </c>
      <c r="F29" s="143">
        <v>1517</v>
      </c>
      <c r="G29" s="143">
        <v>1517</v>
      </c>
      <c r="H29" s="143">
        <v>1517</v>
      </c>
      <c r="I29" s="143">
        <v>1517</v>
      </c>
      <c r="J29" s="143">
        <v>1517</v>
      </c>
      <c r="K29" s="143">
        <v>1517</v>
      </c>
      <c r="L29" s="143">
        <v>1517</v>
      </c>
      <c r="M29" s="143">
        <v>1517</v>
      </c>
      <c r="N29" s="143">
        <v>1515</v>
      </c>
      <c r="O29" s="143">
        <v>1329</v>
      </c>
      <c r="P29" s="143">
        <v>1296</v>
      </c>
    </row>
    <row r="30" spans="1:16" s="212" customFormat="1" ht="14.25" customHeight="1">
      <c r="A30" s="610">
        <v>19</v>
      </c>
      <c r="B30" s="143" t="s">
        <v>1148</v>
      </c>
      <c r="C30" s="143">
        <v>2355</v>
      </c>
      <c r="D30" s="143">
        <v>1951</v>
      </c>
      <c r="E30" s="143">
        <v>1951</v>
      </c>
      <c r="F30" s="143">
        <v>1951</v>
      </c>
      <c r="G30" s="143">
        <v>1951</v>
      </c>
      <c r="H30" s="143">
        <v>1951</v>
      </c>
      <c r="I30" s="143">
        <v>1806</v>
      </c>
      <c r="J30" s="143">
        <v>1500</v>
      </c>
      <c r="K30" s="143">
        <v>1100</v>
      </c>
      <c r="L30" s="143">
        <v>1064</v>
      </c>
      <c r="M30" s="143">
        <v>878</v>
      </c>
      <c r="N30" s="143">
        <v>505</v>
      </c>
      <c r="O30" s="143">
        <v>10</v>
      </c>
      <c r="P30" s="143"/>
    </row>
    <row r="31" spans="1:16" s="212" customFormat="1" ht="14.25" customHeight="1">
      <c r="A31" s="610">
        <v>20</v>
      </c>
      <c r="B31" s="143" t="s">
        <v>1045</v>
      </c>
      <c r="C31" s="143">
        <v>489</v>
      </c>
      <c r="D31" s="143">
        <v>502</v>
      </c>
      <c r="E31" s="143">
        <v>502</v>
      </c>
      <c r="F31" s="143">
        <v>502</v>
      </c>
      <c r="G31" s="143">
        <v>502</v>
      </c>
      <c r="H31" s="143">
        <v>502</v>
      </c>
      <c r="I31" s="143">
        <v>502</v>
      </c>
      <c r="J31" s="143">
        <v>502</v>
      </c>
      <c r="K31" s="143">
        <v>502</v>
      </c>
      <c r="L31" s="143">
        <v>502</v>
      </c>
      <c r="M31" s="143">
        <v>502</v>
      </c>
      <c r="N31" s="143">
        <v>502</v>
      </c>
      <c r="O31" s="143">
        <v>502</v>
      </c>
      <c r="P31" s="143">
        <v>502</v>
      </c>
    </row>
    <row r="32" spans="1:16" s="212" customFormat="1" ht="14.25" customHeight="1">
      <c r="A32" s="610">
        <v>21</v>
      </c>
      <c r="B32" s="143" t="s">
        <v>1046</v>
      </c>
      <c r="C32" s="143">
        <v>2026</v>
      </c>
      <c r="D32" s="143">
        <v>2008</v>
      </c>
      <c r="E32" s="143">
        <v>2008</v>
      </c>
      <c r="F32" s="143">
        <v>2008</v>
      </c>
      <c r="G32" s="143">
        <v>2008</v>
      </c>
      <c r="H32" s="143">
        <v>2008</v>
      </c>
      <c r="I32" s="143">
        <v>2008</v>
      </c>
      <c r="J32" s="143">
        <v>2008</v>
      </c>
      <c r="K32" s="143">
        <v>2008</v>
      </c>
      <c r="L32" s="143">
        <v>2008</v>
      </c>
      <c r="M32" s="143">
        <v>2008</v>
      </c>
      <c r="N32" s="143">
        <v>2008</v>
      </c>
      <c r="O32" s="143">
        <v>1904</v>
      </c>
      <c r="P32" s="143">
        <v>971</v>
      </c>
    </row>
    <row r="33" spans="1:16" s="212" customFormat="1" ht="14.25" customHeight="1">
      <c r="A33" s="610">
        <v>22</v>
      </c>
      <c r="B33" s="143" t="s">
        <v>1047</v>
      </c>
      <c r="C33" s="143">
        <v>1156</v>
      </c>
      <c r="D33" s="143">
        <v>1153</v>
      </c>
      <c r="E33" s="143">
        <v>1153</v>
      </c>
      <c r="F33" s="143">
        <v>1153</v>
      </c>
      <c r="G33" s="143">
        <v>1153</v>
      </c>
      <c r="H33" s="143">
        <v>1153</v>
      </c>
      <c r="I33" s="143">
        <v>1153</v>
      </c>
      <c r="J33" s="143">
        <v>1153</v>
      </c>
      <c r="K33" s="143">
        <v>1153</v>
      </c>
      <c r="L33" s="143">
        <v>1153</v>
      </c>
      <c r="M33" s="143">
        <v>1153</v>
      </c>
      <c r="N33" s="143">
        <v>1153</v>
      </c>
      <c r="O33" s="143">
        <v>1153</v>
      </c>
      <c r="P33" s="143">
        <v>984</v>
      </c>
    </row>
    <row r="34" spans="1:16" s="212" customFormat="1" ht="14.25" customHeight="1">
      <c r="A34" s="610">
        <v>23</v>
      </c>
      <c r="B34" s="143" t="s">
        <v>1048</v>
      </c>
      <c r="C34" s="143">
        <v>1465</v>
      </c>
      <c r="D34" s="143">
        <v>1452</v>
      </c>
      <c r="E34" s="143">
        <v>1452</v>
      </c>
      <c r="F34" s="143">
        <v>1452</v>
      </c>
      <c r="G34" s="143">
        <v>1452</v>
      </c>
      <c r="H34" s="143">
        <v>1452</v>
      </c>
      <c r="I34" s="143">
        <v>1452</v>
      </c>
      <c r="J34" s="143">
        <v>1452</v>
      </c>
      <c r="K34" s="143">
        <v>1452</v>
      </c>
      <c r="L34" s="143">
        <v>1452</v>
      </c>
      <c r="M34" s="143">
        <v>1452</v>
      </c>
      <c r="N34" s="143">
        <v>1452</v>
      </c>
      <c r="O34" s="143">
        <v>1452</v>
      </c>
      <c r="P34" s="143">
        <v>1452</v>
      </c>
    </row>
    <row r="35" spans="1:16" s="212" customFormat="1" ht="14.25" customHeight="1">
      <c r="A35" s="610">
        <v>24</v>
      </c>
      <c r="B35" s="143" t="s">
        <v>1049</v>
      </c>
      <c r="C35" s="143">
        <v>1988</v>
      </c>
      <c r="D35" s="143">
        <v>1984</v>
      </c>
      <c r="E35" s="143">
        <v>1984</v>
      </c>
      <c r="F35" s="143">
        <v>1984</v>
      </c>
      <c r="G35" s="143">
        <v>1984</v>
      </c>
      <c r="H35" s="143">
        <v>1984</v>
      </c>
      <c r="I35" s="143">
        <v>1984</v>
      </c>
      <c r="J35" s="143">
        <v>1984</v>
      </c>
      <c r="K35" s="143">
        <v>1984</v>
      </c>
      <c r="L35" s="143">
        <v>1984</v>
      </c>
      <c r="M35" s="143">
        <v>1984</v>
      </c>
      <c r="N35" s="143">
        <v>1984</v>
      </c>
      <c r="O35" s="143">
        <v>1984</v>
      </c>
      <c r="P35" s="143">
        <v>1984</v>
      </c>
    </row>
    <row r="36" spans="1:16" s="212" customFormat="1" ht="14.25" customHeight="1">
      <c r="A36" s="610">
        <v>25</v>
      </c>
      <c r="B36" s="143" t="s">
        <v>1149</v>
      </c>
      <c r="C36" s="143">
        <v>2380</v>
      </c>
      <c r="D36" s="143">
        <v>2372</v>
      </c>
      <c r="E36" s="143">
        <v>2372</v>
      </c>
      <c r="F36" s="143">
        <v>2372</v>
      </c>
      <c r="G36" s="143">
        <v>2372</v>
      </c>
      <c r="H36" s="143">
        <v>2372</v>
      </c>
      <c r="I36" s="143">
        <v>2372</v>
      </c>
      <c r="J36" s="143">
        <v>2372</v>
      </c>
      <c r="K36" s="143">
        <v>2372</v>
      </c>
      <c r="L36" s="143">
        <v>2372</v>
      </c>
      <c r="M36" s="143">
        <v>2372</v>
      </c>
      <c r="N36" s="143">
        <v>2372</v>
      </c>
      <c r="O36" s="143">
        <v>2372</v>
      </c>
      <c r="P36" s="143">
        <v>2372</v>
      </c>
    </row>
    <row r="37" spans="1:16" s="212" customFormat="1" ht="14.25" customHeight="1">
      <c r="A37" s="610">
        <v>26</v>
      </c>
      <c r="B37" s="143" t="s">
        <v>1053</v>
      </c>
      <c r="C37" s="143">
        <v>1720</v>
      </c>
      <c r="D37" s="143">
        <v>1722</v>
      </c>
      <c r="E37" s="143">
        <v>1722</v>
      </c>
      <c r="F37" s="143">
        <v>1722</v>
      </c>
      <c r="G37" s="143">
        <v>1722</v>
      </c>
      <c r="H37" s="143">
        <v>1722</v>
      </c>
      <c r="I37" s="143">
        <v>1722</v>
      </c>
      <c r="J37" s="143">
        <v>1722</v>
      </c>
      <c r="K37" s="143">
        <v>1722</v>
      </c>
      <c r="L37" s="143">
        <v>1722</v>
      </c>
      <c r="M37" s="143">
        <v>1722</v>
      </c>
      <c r="N37" s="143">
        <v>1722</v>
      </c>
      <c r="O37" s="143">
        <v>1722</v>
      </c>
      <c r="P37" s="143">
        <v>922</v>
      </c>
    </row>
    <row r="38" spans="1:16" s="212" customFormat="1" ht="14.25" customHeight="1">
      <c r="A38" s="610">
        <v>27</v>
      </c>
      <c r="B38" s="143" t="s">
        <v>1150</v>
      </c>
      <c r="C38" s="143">
        <v>1464</v>
      </c>
      <c r="D38" s="143">
        <v>1469</v>
      </c>
      <c r="E38" s="143">
        <v>1466</v>
      </c>
      <c r="F38" s="143">
        <v>1466</v>
      </c>
      <c r="G38" s="143">
        <v>1466</v>
      </c>
      <c r="H38" s="143">
        <v>1466</v>
      </c>
      <c r="I38" s="143">
        <v>1466</v>
      </c>
      <c r="J38" s="143">
        <v>1466</v>
      </c>
      <c r="K38" s="143">
        <v>1466</v>
      </c>
      <c r="L38" s="143">
        <v>1466</v>
      </c>
      <c r="M38" s="143">
        <v>1466</v>
      </c>
      <c r="N38" s="143">
        <v>1459</v>
      </c>
      <c r="O38" s="143">
        <v>1394</v>
      </c>
      <c r="P38" s="143">
        <v>1197</v>
      </c>
    </row>
    <row r="39" spans="1:16" s="212" customFormat="1" ht="14.25" customHeight="1">
      <c r="A39" s="610">
        <v>28</v>
      </c>
      <c r="B39" s="143" t="s">
        <v>1151</v>
      </c>
      <c r="C39" s="143">
        <v>2259</v>
      </c>
      <c r="D39" s="143">
        <v>2241</v>
      </c>
      <c r="E39" s="143">
        <v>2241</v>
      </c>
      <c r="F39" s="143">
        <v>2241</v>
      </c>
      <c r="G39" s="143">
        <v>2241</v>
      </c>
      <c r="H39" s="143">
        <v>2241</v>
      </c>
      <c r="I39" s="143">
        <v>2241</v>
      </c>
      <c r="J39" s="143">
        <v>2241</v>
      </c>
      <c r="K39" s="143">
        <v>2241</v>
      </c>
      <c r="L39" s="143">
        <v>2241</v>
      </c>
      <c r="M39" s="143">
        <v>2241</v>
      </c>
      <c r="N39" s="143">
        <v>2241</v>
      </c>
      <c r="O39" s="143">
        <v>2241</v>
      </c>
      <c r="P39" s="143">
        <v>2241</v>
      </c>
    </row>
    <row r="40" spans="1:16" s="212" customFormat="1" ht="14.25" customHeight="1">
      <c r="A40" s="610">
        <v>29</v>
      </c>
      <c r="B40" s="143" t="s">
        <v>1152</v>
      </c>
      <c r="C40" s="143">
        <v>2423</v>
      </c>
      <c r="D40" s="143">
        <v>2411</v>
      </c>
      <c r="E40" s="143">
        <v>2411</v>
      </c>
      <c r="F40" s="143">
        <v>2411</v>
      </c>
      <c r="G40" s="143">
        <v>2411</v>
      </c>
      <c r="H40" s="143">
        <v>2411</v>
      </c>
      <c r="I40" s="143">
        <v>2411</v>
      </c>
      <c r="J40" s="143">
        <v>2411</v>
      </c>
      <c r="K40" s="143">
        <v>2411</v>
      </c>
      <c r="L40" s="143">
        <v>2411</v>
      </c>
      <c r="M40" s="143">
        <v>2411</v>
      </c>
      <c r="N40" s="143">
        <v>2411</v>
      </c>
      <c r="O40" s="143">
        <v>2411</v>
      </c>
      <c r="P40" s="143">
        <v>2411</v>
      </c>
    </row>
    <row r="41" spans="1:16" s="212" customFormat="1" ht="14.25" customHeight="1">
      <c r="A41" s="610">
        <v>30</v>
      </c>
      <c r="B41" s="143" t="s">
        <v>1061</v>
      </c>
      <c r="C41" s="143">
        <v>958</v>
      </c>
      <c r="D41" s="143">
        <v>965</v>
      </c>
      <c r="E41" s="143">
        <v>965</v>
      </c>
      <c r="F41" s="143">
        <v>965</v>
      </c>
      <c r="G41" s="143">
        <v>965</v>
      </c>
      <c r="H41" s="143">
        <v>965</v>
      </c>
      <c r="I41" s="143">
        <v>965</v>
      </c>
      <c r="J41" s="143">
        <v>965</v>
      </c>
      <c r="K41" s="143">
        <v>965</v>
      </c>
      <c r="L41" s="143">
        <v>965</v>
      </c>
      <c r="M41" s="143">
        <v>965</v>
      </c>
      <c r="N41" s="143">
        <v>965</v>
      </c>
      <c r="O41" s="143">
        <v>965</v>
      </c>
      <c r="P41" s="143">
        <v>965</v>
      </c>
    </row>
    <row r="42" spans="1:16" s="212" customFormat="1" ht="14.25" customHeight="1">
      <c r="A42" s="610">
        <v>31</v>
      </c>
      <c r="B42" s="143" t="s">
        <v>1062</v>
      </c>
      <c r="C42" s="143">
        <v>1087</v>
      </c>
      <c r="D42" s="143">
        <v>1091</v>
      </c>
      <c r="E42" s="143">
        <v>1091</v>
      </c>
      <c r="F42" s="143">
        <v>1091</v>
      </c>
      <c r="G42" s="143">
        <v>1091</v>
      </c>
      <c r="H42" s="143">
        <v>1091</v>
      </c>
      <c r="I42" s="143">
        <v>1091</v>
      </c>
      <c r="J42" s="143">
        <v>1091</v>
      </c>
      <c r="K42" s="143">
        <v>1091</v>
      </c>
      <c r="L42" s="143">
        <v>1091</v>
      </c>
      <c r="M42" s="143">
        <v>1091</v>
      </c>
      <c r="N42" s="143">
        <v>1091</v>
      </c>
      <c r="O42" s="143">
        <v>1091</v>
      </c>
      <c r="P42" s="143">
        <v>1091</v>
      </c>
    </row>
    <row r="43" spans="1:16" s="212" customFormat="1" ht="14.25" customHeight="1">
      <c r="A43" s="610">
        <v>32</v>
      </c>
      <c r="B43" s="143" t="s">
        <v>1153</v>
      </c>
      <c r="C43" s="143">
        <v>1269</v>
      </c>
      <c r="D43" s="143">
        <v>1263</v>
      </c>
      <c r="E43" s="143">
        <v>1263</v>
      </c>
      <c r="F43" s="143">
        <v>1263</v>
      </c>
      <c r="G43" s="143">
        <v>1263</v>
      </c>
      <c r="H43" s="143">
        <v>1263</v>
      </c>
      <c r="I43" s="143">
        <v>1263</v>
      </c>
      <c r="J43" s="143">
        <v>1263</v>
      </c>
      <c r="K43" s="143">
        <v>1263</v>
      </c>
      <c r="L43" s="143">
        <v>1263</v>
      </c>
      <c r="M43" s="143">
        <v>1263</v>
      </c>
      <c r="N43" s="143">
        <v>1263</v>
      </c>
      <c r="O43" s="143">
        <v>1263</v>
      </c>
      <c r="P43" s="143">
        <v>1263</v>
      </c>
    </row>
    <row r="44" spans="1:16" s="212" customFormat="1" ht="14.25" customHeight="1">
      <c r="A44" s="610">
        <v>33</v>
      </c>
      <c r="B44" s="143" t="s">
        <v>1063</v>
      </c>
      <c r="C44" s="143">
        <v>2319</v>
      </c>
      <c r="D44" s="143">
        <v>2317</v>
      </c>
      <c r="E44" s="143">
        <v>2317</v>
      </c>
      <c r="F44" s="143">
        <v>2317</v>
      </c>
      <c r="G44" s="143">
        <v>2317</v>
      </c>
      <c r="H44" s="143">
        <v>2317</v>
      </c>
      <c r="I44" s="143">
        <v>2317</v>
      </c>
      <c r="J44" s="143">
        <v>2317</v>
      </c>
      <c r="K44" s="143">
        <v>2317</v>
      </c>
      <c r="L44" s="143">
        <v>2317</v>
      </c>
      <c r="M44" s="143">
        <v>2317</v>
      </c>
      <c r="N44" s="143">
        <v>2317</v>
      </c>
      <c r="O44" s="143">
        <v>1721</v>
      </c>
      <c r="P44" s="143">
        <v>189</v>
      </c>
    </row>
    <row r="45" spans="1:16" s="212" customFormat="1" ht="14.25" customHeight="1">
      <c r="A45" s="610">
        <v>34</v>
      </c>
      <c r="B45" s="143" t="s">
        <v>1064</v>
      </c>
      <c r="C45" s="143">
        <v>1099</v>
      </c>
      <c r="D45" s="143">
        <v>1099</v>
      </c>
      <c r="E45" s="143">
        <v>1099</v>
      </c>
      <c r="F45" s="143">
        <v>1099</v>
      </c>
      <c r="G45" s="143">
        <v>1099</v>
      </c>
      <c r="H45" s="143">
        <v>1099</v>
      </c>
      <c r="I45" s="143">
        <v>1099</v>
      </c>
      <c r="J45" s="143">
        <v>1099</v>
      </c>
      <c r="K45" s="143">
        <v>1099</v>
      </c>
      <c r="L45" s="143">
        <v>1099</v>
      </c>
      <c r="M45" s="143">
        <v>1099</v>
      </c>
      <c r="N45" s="143">
        <v>1099</v>
      </c>
      <c r="O45" s="143">
        <v>1099</v>
      </c>
      <c r="P45" s="143">
        <v>591</v>
      </c>
    </row>
    <row r="46" spans="1:17" s="212" customFormat="1" ht="14.25" customHeight="1">
      <c r="A46" s="611"/>
      <c r="B46" s="143" t="s">
        <v>924</v>
      </c>
      <c r="C46" s="143">
        <f>SUM(C12:C45)</f>
        <v>54576</v>
      </c>
      <c r="D46" s="143">
        <v>53811</v>
      </c>
      <c r="E46" s="143">
        <v>53803</v>
      </c>
      <c r="F46" s="143">
        <v>53803</v>
      </c>
      <c r="G46" s="143">
        <v>53803</v>
      </c>
      <c r="H46" s="143">
        <v>53803</v>
      </c>
      <c r="I46" s="143">
        <v>53651</v>
      </c>
      <c r="J46" s="143">
        <v>53342</v>
      </c>
      <c r="K46" s="143">
        <v>52940</v>
      </c>
      <c r="L46" s="143">
        <v>52902</v>
      </c>
      <c r="M46" s="143">
        <v>52708</v>
      </c>
      <c r="N46" s="143">
        <v>52057</v>
      </c>
      <c r="O46" s="143">
        <v>50196</v>
      </c>
      <c r="P46" s="143">
        <v>41565</v>
      </c>
      <c r="Q46" s="212">
        <f>SUM(E46:P46)</f>
        <v>624573</v>
      </c>
    </row>
    <row r="47" ht="12.75">
      <c r="R47" s="204">
        <f>Q46/12</f>
        <v>52047.75</v>
      </c>
    </row>
    <row r="48" ht="12.75">
      <c r="R48" s="204">
        <f>R47/D46*100</f>
        <v>96.72325360985671</v>
      </c>
    </row>
    <row r="49" spans="8:13" ht="12.75">
      <c r="H49" s="738" t="s">
        <v>13</v>
      </c>
      <c r="I49" s="738"/>
      <c r="J49" s="738"/>
      <c r="K49" s="738"/>
      <c r="L49" s="738"/>
      <c r="M49" s="738"/>
    </row>
    <row r="50" spans="8:13" ht="12.75">
      <c r="H50" s="738" t="s">
        <v>14</v>
      </c>
      <c r="I50" s="738"/>
      <c r="J50" s="738"/>
      <c r="K50" s="738"/>
      <c r="L50" s="738"/>
      <c r="M50" s="738"/>
    </row>
    <row r="51" spans="8:13" ht="12.75">
      <c r="H51" s="738" t="s">
        <v>88</v>
      </c>
      <c r="I51" s="738"/>
      <c r="J51" s="738"/>
      <c r="K51" s="738"/>
      <c r="L51" s="738"/>
      <c r="M51" s="738"/>
    </row>
    <row r="52" spans="1:11" ht="12.75">
      <c r="A52" s="204" t="s">
        <v>12</v>
      </c>
      <c r="H52" s="739" t="s">
        <v>85</v>
      </c>
      <c r="I52" s="739"/>
      <c r="J52" s="739"/>
      <c r="K52" s="739"/>
    </row>
  </sheetData>
  <sheetProtection/>
  <mergeCells count="14">
    <mergeCell ref="K8:P8"/>
    <mergeCell ref="E9:P9"/>
    <mergeCell ref="H49:M49"/>
    <mergeCell ref="A4:P4"/>
    <mergeCell ref="H50:M50"/>
    <mergeCell ref="H51:M51"/>
    <mergeCell ref="H52:K52"/>
    <mergeCell ref="H1:I1"/>
    <mergeCell ref="A3:M3"/>
    <mergeCell ref="A9:A10"/>
    <mergeCell ref="B9:B10"/>
    <mergeCell ref="D2:G2"/>
    <mergeCell ref="C9:C10"/>
    <mergeCell ref="D9:D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0" r:id="rId2"/>
  <drawing r:id="rId1"/>
</worksheet>
</file>

<file path=xl/worksheets/sheet53.xml><?xml version="1.0" encoding="utf-8"?>
<worksheet xmlns="http://schemas.openxmlformats.org/spreadsheetml/2006/main" xmlns:r="http://schemas.openxmlformats.org/officeDocument/2006/relationships">
  <sheetPr>
    <pageSetUpPr fitToPage="1"/>
  </sheetPr>
  <dimension ref="A1:Q56"/>
  <sheetViews>
    <sheetView view="pageBreakPreview" zoomScale="90" zoomScaleSheetLayoutView="90" zoomScalePageLayoutView="0" workbookViewId="0" topLeftCell="A39">
      <selection activeCell="Q62" sqref="Q62"/>
    </sheetView>
  </sheetViews>
  <sheetFormatPr defaultColWidth="9.140625" defaultRowHeight="12.75"/>
  <cols>
    <col min="1" max="1" width="8.57421875" style="204" customWidth="1"/>
    <col min="2" max="2" width="28.57421875" style="204" customWidth="1"/>
    <col min="3" max="3" width="11.140625" style="204" customWidth="1"/>
    <col min="4" max="4" width="17.140625" style="204" customWidth="1"/>
    <col min="5" max="6" width="9.140625" style="204" customWidth="1"/>
    <col min="7" max="7" width="7.8515625" style="204" customWidth="1"/>
    <col min="8" max="8" width="8.421875" style="204" customWidth="1"/>
    <col min="9" max="9" width="9.28125" style="204" customWidth="1"/>
    <col min="10" max="10" width="10.28125" style="204" customWidth="1"/>
    <col min="11" max="11" width="9.140625" style="204" customWidth="1"/>
    <col min="12" max="12" width="10.140625" style="204" customWidth="1"/>
    <col min="13" max="13" width="11.00390625" style="204" customWidth="1"/>
    <col min="14" max="14" width="10.140625" style="204" customWidth="1"/>
    <col min="15" max="15" width="7.421875" style="204" customWidth="1"/>
    <col min="16" max="16" width="7.8515625" style="204" customWidth="1"/>
    <col min="17" max="16384" width="9.140625" style="204" customWidth="1"/>
  </cols>
  <sheetData>
    <row r="1" spans="8:13" ht="12.75">
      <c r="H1" s="739"/>
      <c r="I1" s="739"/>
      <c r="L1" s="938" t="s">
        <v>549</v>
      </c>
      <c r="M1" s="938"/>
    </row>
    <row r="2" spans="3:12" ht="12.75">
      <c r="C2" s="739" t="s">
        <v>636</v>
      </c>
      <c r="D2" s="739"/>
      <c r="E2" s="739"/>
      <c r="F2" s="739"/>
      <c r="G2" s="739"/>
      <c r="H2" s="739"/>
      <c r="I2" s="739"/>
      <c r="J2" s="739"/>
      <c r="L2" s="207"/>
    </row>
    <row r="3" spans="1:13" s="208" customFormat="1" ht="15.75">
      <c r="A3" s="935" t="s">
        <v>707</v>
      </c>
      <c r="B3" s="935"/>
      <c r="C3" s="935"/>
      <c r="D3" s="935"/>
      <c r="E3" s="935"/>
      <c r="F3" s="935"/>
      <c r="G3" s="935"/>
      <c r="H3" s="935"/>
      <c r="I3" s="935"/>
      <c r="J3" s="935"/>
      <c r="K3" s="935"/>
      <c r="L3" s="935"/>
      <c r="M3" s="935"/>
    </row>
    <row r="4" spans="1:13" s="208" customFormat="1" ht="20.25" customHeight="1">
      <c r="A4" s="935" t="s">
        <v>773</v>
      </c>
      <c r="B4" s="935"/>
      <c r="C4" s="935"/>
      <c r="D4" s="935"/>
      <c r="E4" s="935"/>
      <c r="F4" s="935"/>
      <c r="G4" s="935"/>
      <c r="H4" s="935"/>
      <c r="I4" s="935"/>
      <c r="J4" s="935"/>
      <c r="K4" s="935"/>
      <c r="L4" s="935"/>
      <c r="M4" s="935"/>
    </row>
    <row r="6" spans="1:10" ht="12.75">
      <c r="A6" s="36" t="s">
        <v>1137</v>
      </c>
      <c r="B6" s="210"/>
      <c r="C6" s="211"/>
      <c r="D6" s="211"/>
      <c r="E6" s="211"/>
      <c r="F6" s="211"/>
      <c r="G6" s="211"/>
      <c r="H6" s="211"/>
      <c r="I6" s="211"/>
      <c r="J6" s="211"/>
    </row>
    <row r="7" spans="1:10" ht="12.75">
      <c r="A7" s="209"/>
      <c r="B7" s="211"/>
      <c r="C7" s="211"/>
      <c r="D7" s="211"/>
      <c r="E7" s="211"/>
      <c r="F7" s="211"/>
      <c r="G7" s="211"/>
      <c r="H7" s="211"/>
      <c r="I7" s="211"/>
      <c r="J7" s="211"/>
    </row>
    <row r="8" spans="1:10" ht="12.75">
      <c r="A8" s="209"/>
      <c r="B8" s="211"/>
      <c r="C8" s="211"/>
      <c r="D8" s="211"/>
      <c r="E8" s="211"/>
      <c r="F8" s="211"/>
      <c r="G8" s="211"/>
      <c r="H8" s="211"/>
      <c r="I8" s="211"/>
      <c r="J8" s="211"/>
    </row>
    <row r="9" spans="1:10" ht="12.75">
      <c r="A9" s="940" t="s">
        <v>862</v>
      </c>
      <c r="B9" s="940"/>
      <c r="C9" s="940"/>
      <c r="D9" s="940"/>
      <c r="E9" s="940"/>
      <c r="F9" s="940"/>
      <c r="G9" s="216"/>
      <c r="H9" s="211"/>
      <c r="I9" s="211"/>
      <c r="J9" s="211"/>
    </row>
    <row r="10" spans="1:10" ht="12.75">
      <c r="A10" s="940" t="s">
        <v>863</v>
      </c>
      <c r="B10" s="940"/>
      <c r="C10" s="940"/>
      <c r="D10" s="940"/>
      <c r="E10" s="940"/>
      <c r="F10" s="940"/>
      <c r="G10" s="216"/>
      <c r="H10" s="211"/>
      <c r="I10" s="211"/>
      <c r="J10" s="211"/>
    </row>
    <row r="12" spans="1:16" s="212" customFormat="1" ht="15" customHeight="1">
      <c r="A12" s="204"/>
      <c r="B12" s="204"/>
      <c r="C12" s="204"/>
      <c r="D12" s="204"/>
      <c r="E12" s="204"/>
      <c r="F12" s="204"/>
      <c r="G12" s="204"/>
      <c r="H12" s="204"/>
      <c r="I12" s="204"/>
      <c r="J12" s="204"/>
      <c r="K12" s="745" t="s">
        <v>781</v>
      </c>
      <c r="L12" s="745"/>
      <c r="M12" s="745"/>
      <c r="N12" s="745"/>
      <c r="O12" s="745"/>
      <c r="P12" s="745"/>
    </row>
    <row r="13" spans="1:16" s="212" customFormat="1" ht="20.25" customHeight="1">
      <c r="A13" s="875" t="s">
        <v>2</v>
      </c>
      <c r="B13" s="875" t="s">
        <v>3</v>
      </c>
      <c r="C13" s="835" t="s">
        <v>269</v>
      </c>
      <c r="D13" s="835" t="s">
        <v>548</v>
      </c>
      <c r="E13" s="939" t="s">
        <v>661</v>
      </c>
      <c r="F13" s="939"/>
      <c r="G13" s="939"/>
      <c r="H13" s="939"/>
      <c r="I13" s="939"/>
      <c r="J13" s="939"/>
      <c r="K13" s="939"/>
      <c r="L13" s="939"/>
      <c r="M13" s="939"/>
      <c r="N13" s="939"/>
      <c r="O13" s="939"/>
      <c r="P13" s="939"/>
    </row>
    <row r="14" spans="1:16" s="212" customFormat="1" ht="35.25" customHeight="1">
      <c r="A14" s="936"/>
      <c r="B14" s="936"/>
      <c r="C14" s="836"/>
      <c r="D14" s="836"/>
      <c r="E14" s="294" t="s">
        <v>798</v>
      </c>
      <c r="F14" s="294" t="s">
        <v>272</v>
      </c>
      <c r="G14" s="294" t="s">
        <v>273</v>
      </c>
      <c r="H14" s="294" t="s">
        <v>274</v>
      </c>
      <c r="I14" s="294" t="s">
        <v>275</v>
      </c>
      <c r="J14" s="294" t="s">
        <v>276</v>
      </c>
      <c r="K14" s="294" t="s">
        <v>277</v>
      </c>
      <c r="L14" s="294" t="s">
        <v>278</v>
      </c>
      <c r="M14" s="294" t="s">
        <v>799</v>
      </c>
      <c r="N14" s="225" t="s">
        <v>800</v>
      </c>
      <c r="O14" s="225" t="s">
        <v>854</v>
      </c>
      <c r="P14" s="225" t="s">
        <v>855</v>
      </c>
    </row>
    <row r="15" spans="1:16" s="212" customFormat="1" ht="12.75" customHeight="1">
      <c r="A15" s="215">
        <v>1</v>
      </c>
      <c r="B15" s="215">
        <v>2</v>
      </c>
      <c r="C15" s="215">
        <v>3</v>
      </c>
      <c r="D15" s="215">
        <v>4</v>
      </c>
      <c r="E15" s="215">
        <v>5</v>
      </c>
      <c r="F15" s="215">
        <v>6</v>
      </c>
      <c r="G15" s="215">
        <v>7</v>
      </c>
      <c r="H15" s="215">
        <v>8</v>
      </c>
      <c r="I15" s="215">
        <v>9</v>
      </c>
      <c r="J15" s="215">
        <v>10</v>
      </c>
      <c r="K15" s="215">
        <v>11</v>
      </c>
      <c r="L15" s="215">
        <v>12</v>
      </c>
      <c r="M15" s="215">
        <v>13</v>
      </c>
      <c r="N15" s="215">
        <v>14</v>
      </c>
      <c r="O15" s="215">
        <v>15</v>
      </c>
      <c r="P15" s="215">
        <v>16</v>
      </c>
    </row>
    <row r="16" spans="1:16" s="212" customFormat="1" ht="20.25" customHeight="1">
      <c r="A16" s="346">
        <v>1</v>
      </c>
      <c r="B16" s="347" t="s">
        <v>975</v>
      </c>
      <c r="C16" s="452">
        <v>1676</v>
      </c>
      <c r="D16" s="452">
        <v>1692</v>
      </c>
      <c r="E16" s="452">
        <v>479</v>
      </c>
      <c r="F16" s="452">
        <v>140</v>
      </c>
      <c r="G16" s="452">
        <v>1389</v>
      </c>
      <c r="H16" s="452">
        <v>1408</v>
      </c>
      <c r="I16" s="452">
        <v>1434</v>
      </c>
      <c r="J16" s="452">
        <v>1552</v>
      </c>
      <c r="K16" s="452">
        <v>1000</v>
      </c>
      <c r="L16" s="452">
        <v>1609</v>
      </c>
      <c r="M16" s="452">
        <v>1671</v>
      </c>
      <c r="N16" s="452">
        <v>1569</v>
      </c>
      <c r="O16" s="452">
        <v>1645</v>
      </c>
      <c r="P16" s="452">
        <v>1600</v>
      </c>
    </row>
    <row r="17" spans="1:16" s="212" customFormat="1" ht="20.25" customHeight="1">
      <c r="A17" s="346">
        <v>2</v>
      </c>
      <c r="B17" s="347" t="s">
        <v>1140</v>
      </c>
      <c r="C17" s="452">
        <v>1680</v>
      </c>
      <c r="D17" s="452">
        <v>1667</v>
      </c>
      <c r="E17" s="452">
        <v>411</v>
      </c>
      <c r="F17" s="452">
        <v>135</v>
      </c>
      <c r="G17" s="452">
        <v>1240</v>
      </c>
      <c r="H17" s="452">
        <v>1223</v>
      </c>
      <c r="I17" s="452">
        <v>1228</v>
      </c>
      <c r="J17" s="452">
        <v>1270</v>
      </c>
      <c r="K17" s="452">
        <v>713</v>
      </c>
      <c r="L17" s="452">
        <v>1131</v>
      </c>
      <c r="M17" s="452">
        <v>1323</v>
      </c>
      <c r="N17" s="452">
        <v>1225</v>
      </c>
      <c r="O17" s="452">
        <v>1297</v>
      </c>
      <c r="P17" s="452">
        <v>1269</v>
      </c>
    </row>
    <row r="18" spans="1:16" s="212" customFormat="1" ht="20.25" customHeight="1">
      <c r="A18" s="346">
        <v>3</v>
      </c>
      <c r="B18" s="347" t="s">
        <v>1141</v>
      </c>
      <c r="C18" s="452">
        <v>842</v>
      </c>
      <c r="D18" s="452">
        <v>1778</v>
      </c>
      <c r="E18" s="452">
        <v>465</v>
      </c>
      <c r="F18" s="452">
        <v>163</v>
      </c>
      <c r="G18" s="452">
        <v>1663</v>
      </c>
      <c r="H18" s="452">
        <v>1557</v>
      </c>
      <c r="I18" s="452">
        <v>1596</v>
      </c>
      <c r="J18" s="452">
        <v>1551</v>
      </c>
      <c r="K18" s="452">
        <v>1035</v>
      </c>
      <c r="L18" s="452">
        <v>1662</v>
      </c>
      <c r="M18" s="452">
        <v>1704</v>
      </c>
      <c r="N18" s="452">
        <v>1623</v>
      </c>
      <c r="O18" s="452">
        <v>1713</v>
      </c>
      <c r="P18" s="452">
        <v>1609</v>
      </c>
    </row>
    <row r="19" spans="1:16" s="212" customFormat="1" ht="20.25" customHeight="1">
      <c r="A19" s="346">
        <v>4</v>
      </c>
      <c r="B19" s="347" t="s">
        <v>1142</v>
      </c>
      <c r="C19" s="452">
        <v>1291</v>
      </c>
      <c r="D19" s="452">
        <v>2260</v>
      </c>
      <c r="E19" s="452">
        <v>692</v>
      </c>
      <c r="F19" s="452">
        <v>254</v>
      </c>
      <c r="G19" s="452">
        <v>2098</v>
      </c>
      <c r="H19" s="452">
        <v>2008</v>
      </c>
      <c r="I19" s="452">
        <v>2057</v>
      </c>
      <c r="J19" s="452">
        <v>2001</v>
      </c>
      <c r="K19" s="452">
        <v>1328</v>
      </c>
      <c r="L19" s="452">
        <v>2126</v>
      </c>
      <c r="M19" s="452">
        <v>2205</v>
      </c>
      <c r="N19" s="452">
        <v>2109</v>
      </c>
      <c r="O19" s="452">
        <v>2204</v>
      </c>
      <c r="P19" s="452">
        <v>2158</v>
      </c>
    </row>
    <row r="20" spans="1:16" s="212" customFormat="1" ht="20.25" customHeight="1">
      <c r="A20" s="346">
        <v>5</v>
      </c>
      <c r="B20" s="347" t="s">
        <v>983</v>
      </c>
      <c r="C20" s="452">
        <v>1793</v>
      </c>
      <c r="D20" s="452">
        <v>1205</v>
      </c>
      <c r="E20" s="452">
        <v>374</v>
      </c>
      <c r="F20" s="452">
        <v>151</v>
      </c>
      <c r="G20" s="452">
        <v>1127</v>
      </c>
      <c r="H20" s="452">
        <v>1084</v>
      </c>
      <c r="I20" s="452">
        <v>1120</v>
      </c>
      <c r="J20" s="452">
        <v>1073</v>
      </c>
      <c r="K20" s="452">
        <v>677</v>
      </c>
      <c r="L20" s="452">
        <v>1132</v>
      </c>
      <c r="M20" s="452">
        <v>1112</v>
      </c>
      <c r="N20" s="452">
        <v>1067</v>
      </c>
      <c r="O20" s="452">
        <v>1129</v>
      </c>
      <c r="P20" s="452">
        <v>1086</v>
      </c>
    </row>
    <row r="21" spans="1:16" s="212" customFormat="1" ht="20.25" customHeight="1">
      <c r="A21" s="346">
        <v>6</v>
      </c>
      <c r="B21" s="347" t="s">
        <v>1143</v>
      </c>
      <c r="C21" s="452">
        <v>1206</v>
      </c>
      <c r="D21" s="452">
        <v>844</v>
      </c>
      <c r="E21" s="452">
        <v>174</v>
      </c>
      <c r="F21" s="452">
        <v>59</v>
      </c>
      <c r="G21" s="452">
        <v>566</v>
      </c>
      <c r="H21" s="452">
        <v>541</v>
      </c>
      <c r="I21" s="452">
        <v>555</v>
      </c>
      <c r="J21" s="452">
        <v>542</v>
      </c>
      <c r="K21" s="452">
        <v>406</v>
      </c>
      <c r="L21" s="452">
        <v>541</v>
      </c>
      <c r="M21" s="452">
        <v>442</v>
      </c>
      <c r="N21" s="452">
        <v>527</v>
      </c>
      <c r="O21" s="452">
        <v>556</v>
      </c>
      <c r="P21" s="452">
        <v>521</v>
      </c>
    </row>
    <row r="22" spans="1:16" s="212" customFormat="1" ht="20.25" customHeight="1">
      <c r="A22" s="346">
        <v>7</v>
      </c>
      <c r="B22" s="347" t="s">
        <v>1010</v>
      </c>
      <c r="C22" s="452">
        <v>1768</v>
      </c>
      <c r="D22" s="452">
        <v>1282</v>
      </c>
      <c r="E22" s="452">
        <v>284</v>
      </c>
      <c r="F22" s="452">
        <v>101</v>
      </c>
      <c r="G22" s="452">
        <v>925</v>
      </c>
      <c r="H22" s="452">
        <v>928</v>
      </c>
      <c r="I22" s="452">
        <v>929</v>
      </c>
      <c r="J22" s="452">
        <v>901</v>
      </c>
      <c r="K22" s="452">
        <v>548</v>
      </c>
      <c r="L22" s="452">
        <v>877</v>
      </c>
      <c r="M22" s="452">
        <v>891</v>
      </c>
      <c r="N22" s="452">
        <v>869</v>
      </c>
      <c r="O22" s="452">
        <v>925</v>
      </c>
      <c r="P22" s="452">
        <v>903</v>
      </c>
    </row>
    <row r="23" spans="1:16" s="212" customFormat="1" ht="20.25" customHeight="1">
      <c r="A23" s="346">
        <v>8</v>
      </c>
      <c r="B23" s="347" t="s">
        <v>1011</v>
      </c>
      <c r="C23" s="452">
        <v>933</v>
      </c>
      <c r="D23" s="452">
        <v>1780</v>
      </c>
      <c r="E23" s="452">
        <v>246</v>
      </c>
      <c r="F23" s="452">
        <v>51</v>
      </c>
      <c r="G23" s="452">
        <v>762</v>
      </c>
      <c r="H23" s="452">
        <v>847</v>
      </c>
      <c r="I23" s="452">
        <v>887</v>
      </c>
      <c r="J23" s="452">
        <v>928</v>
      </c>
      <c r="K23" s="452">
        <v>623</v>
      </c>
      <c r="L23" s="452">
        <v>1105</v>
      </c>
      <c r="M23" s="452">
        <v>1179</v>
      </c>
      <c r="N23" s="452">
        <v>1124</v>
      </c>
      <c r="O23" s="452">
        <v>1224</v>
      </c>
      <c r="P23" s="452">
        <v>1109</v>
      </c>
    </row>
    <row r="24" spans="1:16" s="212" customFormat="1" ht="20.25" customHeight="1">
      <c r="A24" s="346">
        <v>9</v>
      </c>
      <c r="B24" s="347" t="s">
        <v>1144</v>
      </c>
      <c r="C24" s="452">
        <v>1652</v>
      </c>
      <c r="D24" s="452">
        <v>937</v>
      </c>
      <c r="E24" s="452">
        <v>212</v>
      </c>
      <c r="F24" s="452">
        <v>67</v>
      </c>
      <c r="G24" s="452">
        <v>650</v>
      </c>
      <c r="H24" s="452">
        <v>648</v>
      </c>
      <c r="I24" s="452">
        <v>658</v>
      </c>
      <c r="J24" s="452">
        <v>636</v>
      </c>
      <c r="K24" s="452">
        <v>392</v>
      </c>
      <c r="L24" s="452">
        <v>665</v>
      </c>
      <c r="M24" s="452">
        <v>659</v>
      </c>
      <c r="N24" s="452">
        <v>621</v>
      </c>
      <c r="O24" s="452">
        <v>680</v>
      </c>
      <c r="P24" s="452">
        <v>669</v>
      </c>
    </row>
    <row r="25" spans="1:16" s="212" customFormat="1" ht="20.25" customHeight="1">
      <c r="A25" s="346">
        <v>10</v>
      </c>
      <c r="B25" s="347" t="s">
        <v>1145</v>
      </c>
      <c r="C25" s="452">
        <v>1615</v>
      </c>
      <c r="D25" s="452">
        <v>1652</v>
      </c>
      <c r="E25" s="452">
        <v>457</v>
      </c>
      <c r="F25" s="452">
        <v>132</v>
      </c>
      <c r="G25" s="452">
        <v>1282</v>
      </c>
      <c r="H25" s="452">
        <v>1275</v>
      </c>
      <c r="I25" s="452">
        <v>1276</v>
      </c>
      <c r="J25" s="452">
        <v>1250</v>
      </c>
      <c r="K25" s="452">
        <v>751</v>
      </c>
      <c r="L25" s="452">
        <v>1241</v>
      </c>
      <c r="M25" s="452">
        <v>1225</v>
      </c>
      <c r="N25" s="452">
        <v>1180</v>
      </c>
      <c r="O25" s="452">
        <v>1240</v>
      </c>
      <c r="P25" s="452">
        <v>1236</v>
      </c>
    </row>
    <row r="26" spans="1:16" s="212" customFormat="1" ht="20.25" customHeight="1">
      <c r="A26" s="346">
        <v>11</v>
      </c>
      <c r="B26" s="347" t="s">
        <v>1017</v>
      </c>
      <c r="C26" s="452">
        <v>2253</v>
      </c>
      <c r="D26" s="452">
        <v>1609</v>
      </c>
      <c r="E26" s="452">
        <v>402</v>
      </c>
      <c r="F26" s="452">
        <v>118</v>
      </c>
      <c r="G26" s="452">
        <v>1184</v>
      </c>
      <c r="H26" s="452">
        <v>1196</v>
      </c>
      <c r="I26" s="452">
        <v>1240</v>
      </c>
      <c r="J26" s="452">
        <v>1173</v>
      </c>
      <c r="K26" s="452">
        <v>771</v>
      </c>
      <c r="L26" s="452">
        <v>1234</v>
      </c>
      <c r="M26" s="452">
        <v>1372</v>
      </c>
      <c r="N26" s="452">
        <v>1339</v>
      </c>
      <c r="O26" s="452">
        <v>1361</v>
      </c>
      <c r="P26" s="452">
        <v>1330</v>
      </c>
    </row>
    <row r="27" spans="1:16" s="212" customFormat="1" ht="20.25" customHeight="1">
      <c r="A27" s="346">
        <v>12</v>
      </c>
      <c r="B27" s="347" t="s">
        <v>1021</v>
      </c>
      <c r="C27" s="452">
        <v>2032</v>
      </c>
      <c r="D27" s="452">
        <v>2032</v>
      </c>
      <c r="E27" s="452">
        <v>556</v>
      </c>
      <c r="F27" s="452">
        <v>196</v>
      </c>
      <c r="G27" s="452">
        <v>1710</v>
      </c>
      <c r="H27" s="452">
        <v>1613</v>
      </c>
      <c r="I27" s="452">
        <v>1664</v>
      </c>
      <c r="J27" s="452">
        <v>1588</v>
      </c>
      <c r="K27" s="452">
        <v>988</v>
      </c>
      <c r="L27" s="452">
        <v>1724</v>
      </c>
      <c r="M27" s="452">
        <v>1808</v>
      </c>
      <c r="N27" s="452">
        <v>1727</v>
      </c>
      <c r="O27" s="452">
        <v>1770</v>
      </c>
      <c r="P27" s="452">
        <v>1702</v>
      </c>
    </row>
    <row r="28" spans="1:16" s="212" customFormat="1" ht="20.25" customHeight="1">
      <c r="A28" s="346">
        <v>13</v>
      </c>
      <c r="B28" s="347" t="s">
        <v>1146</v>
      </c>
      <c r="C28" s="452">
        <v>1407</v>
      </c>
      <c r="D28" s="452">
        <v>1410</v>
      </c>
      <c r="E28" s="452">
        <v>430</v>
      </c>
      <c r="F28" s="452">
        <v>121</v>
      </c>
      <c r="G28" s="452">
        <v>1158</v>
      </c>
      <c r="H28" s="452">
        <v>1131</v>
      </c>
      <c r="I28" s="452">
        <v>1081</v>
      </c>
      <c r="J28" s="452">
        <v>1197</v>
      </c>
      <c r="K28" s="452">
        <v>800</v>
      </c>
      <c r="L28" s="452">
        <v>1245</v>
      </c>
      <c r="M28" s="452">
        <v>1269</v>
      </c>
      <c r="N28" s="452">
        <v>1248</v>
      </c>
      <c r="O28" s="452">
        <v>1299</v>
      </c>
      <c r="P28" s="452">
        <v>1306</v>
      </c>
    </row>
    <row r="29" spans="1:16" s="212" customFormat="1" ht="20.25" customHeight="1">
      <c r="A29" s="346">
        <v>14</v>
      </c>
      <c r="B29" s="347" t="s">
        <v>1147</v>
      </c>
      <c r="C29" s="452">
        <v>1852</v>
      </c>
      <c r="D29" s="452">
        <v>1847</v>
      </c>
      <c r="E29" s="452">
        <v>451</v>
      </c>
      <c r="F29" s="452">
        <v>156</v>
      </c>
      <c r="G29" s="452">
        <v>1523</v>
      </c>
      <c r="H29" s="452">
        <v>1453</v>
      </c>
      <c r="I29" s="452">
        <v>1475</v>
      </c>
      <c r="J29" s="452">
        <v>1429</v>
      </c>
      <c r="K29" s="452">
        <v>917</v>
      </c>
      <c r="L29" s="452">
        <v>1491</v>
      </c>
      <c r="M29" s="452">
        <v>1510</v>
      </c>
      <c r="N29" s="452">
        <v>1422</v>
      </c>
      <c r="O29" s="452">
        <v>1519</v>
      </c>
      <c r="P29" s="452">
        <v>1470</v>
      </c>
    </row>
    <row r="30" spans="1:16" s="212" customFormat="1" ht="20.25" customHeight="1">
      <c r="A30" s="346">
        <v>15</v>
      </c>
      <c r="B30" s="347" t="s">
        <v>1025</v>
      </c>
      <c r="C30" s="452">
        <v>1077</v>
      </c>
      <c r="D30" s="452">
        <v>1085</v>
      </c>
      <c r="E30" s="452">
        <v>268</v>
      </c>
      <c r="F30" s="452">
        <v>68</v>
      </c>
      <c r="G30" s="452">
        <v>790</v>
      </c>
      <c r="H30" s="452">
        <v>759</v>
      </c>
      <c r="I30" s="452">
        <v>824</v>
      </c>
      <c r="J30" s="452">
        <v>891</v>
      </c>
      <c r="K30" s="452">
        <v>566</v>
      </c>
      <c r="L30" s="452">
        <v>926</v>
      </c>
      <c r="M30" s="452">
        <v>970</v>
      </c>
      <c r="N30" s="452">
        <v>832</v>
      </c>
      <c r="O30" s="452">
        <v>979</v>
      </c>
      <c r="P30" s="452">
        <v>852</v>
      </c>
    </row>
    <row r="31" spans="1:16" s="212" customFormat="1" ht="20.25" customHeight="1">
      <c r="A31" s="346">
        <v>16</v>
      </c>
      <c r="B31" s="347" t="s">
        <v>1028</v>
      </c>
      <c r="C31" s="452">
        <v>851</v>
      </c>
      <c r="D31" s="452">
        <v>874</v>
      </c>
      <c r="E31" s="452">
        <v>189</v>
      </c>
      <c r="F31" s="452">
        <v>59</v>
      </c>
      <c r="G31" s="452">
        <v>638</v>
      </c>
      <c r="H31" s="452">
        <v>628</v>
      </c>
      <c r="I31" s="452">
        <v>654</v>
      </c>
      <c r="J31" s="452">
        <v>666</v>
      </c>
      <c r="K31" s="452">
        <v>441</v>
      </c>
      <c r="L31" s="452">
        <v>714</v>
      </c>
      <c r="M31" s="452">
        <v>752</v>
      </c>
      <c r="N31" s="452">
        <v>699</v>
      </c>
      <c r="O31" s="452">
        <v>765</v>
      </c>
      <c r="P31" s="452">
        <v>744</v>
      </c>
    </row>
    <row r="32" spans="1:16" s="212" customFormat="1" ht="20.25" customHeight="1">
      <c r="A32" s="346">
        <v>17</v>
      </c>
      <c r="B32" s="347" t="s">
        <v>1029</v>
      </c>
      <c r="C32" s="452">
        <v>2674</v>
      </c>
      <c r="D32" s="452">
        <v>2678</v>
      </c>
      <c r="E32" s="452">
        <v>623</v>
      </c>
      <c r="F32" s="452">
        <v>199</v>
      </c>
      <c r="G32" s="452">
        <v>1758</v>
      </c>
      <c r="H32" s="452">
        <v>1709</v>
      </c>
      <c r="I32" s="452">
        <v>1821</v>
      </c>
      <c r="J32" s="452">
        <v>1788</v>
      </c>
      <c r="K32" s="452">
        <v>1121</v>
      </c>
      <c r="L32" s="452">
        <v>1945</v>
      </c>
      <c r="M32" s="452">
        <v>2041</v>
      </c>
      <c r="N32" s="452">
        <v>2023</v>
      </c>
      <c r="O32" s="452">
        <v>2120</v>
      </c>
      <c r="P32" s="452">
        <v>2116</v>
      </c>
    </row>
    <row r="33" spans="1:16" s="212" customFormat="1" ht="20.25" customHeight="1">
      <c r="A33" s="348">
        <v>18</v>
      </c>
      <c r="B33" s="349" t="s">
        <v>1030</v>
      </c>
      <c r="C33" s="452">
        <v>1517</v>
      </c>
      <c r="D33" s="452">
        <v>1526</v>
      </c>
      <c r="E33" s="452">
        <v>384</v>
      </c>
      <c r="F33" s="452">
        <v>142</v>
      </c>
      <c r="G33" s="452">
        <v>1137</v>
      </c>
      <c r="H33" s="452">
        <v>1116</v>
      </c>
      <c r="I33" s="452">
        <v>1136</v>
      </c>
      <c r="J33" s="452">
        <v>1191</v>
      </c>
      <c r="K33" s="452">
        <v>736</v>
      </c>
      <c r="L33" s="452">
        <v>1243</v>
      </c>
      <c r="M33" s="452">
        <v>1302</v>
      </c>
      <c r="N33" s="452">
        <v>1208</v>
      </c>
      <c r="O33" s="452">
        <v>1262</v>
      </c>
      <c r="P33" s="452">
        <v>1243</v>
      </c>
    </row>
    <row r="34" spans="1:16" s="212" customFormat="1" ht="20.25" customHeight="1">
      <c r="A34" s="346">
        <v>19</v>
      </c>
      <c r="B34" s="347" t="s">
        <v>1148</v>
      </c>
      <c r="C34" s="452">
        <v>2355</v>
      </c>
      <c r="D34" s="452">
        <v>2252</v>
      </c>
      <c r="E34" s="452">
        <v>95</v>
      </c>
      <c r="F34" s="452">
        <v>22</v>
      </c>
      <c r="G34" s="452">
        <v>656</v>
      </c>
      <c r="H34" s="452">
        <v>896</v>
      </c>
      <c r="I34" s="452">
        <v>953</v>
      </c>
      <c r="J34" s="452">
        <v>981</v>
      </c>
      <c r="K34" s="452">
        <v>537</v>
      </c>
      <c r="L34" s="452">
        <v>1013</v>
      </c>
      <c r="M34" s="452">
        <v>992</v>
      </c>
      <c r="N34" s="452">
        <v>917</v>
      </c>
      <c r="O34" s="452">
        <v>1075</v>
      </c>
      <c r="P34" s="452">
        <v>971</v>
      </c>
    </row>
    <row r="35" spans="1:16" s="212" customFormat="1" ht="20.25" customHeight="1">
      <c r="A35" s="348">
        <v>20</v>
      </c>
      <c r="B35" s="349" t="s">
        <v>1045</v>
      </c>
      <c r="C35" s="452">
        <v>489</v>
      </c>
      <c r="D35" s="452">
        <v>495</v>
      </c>
      <c r="E35" s="452">
        <v>132</v>
      </c>
      <c r="F35" s="452">
        <v>34</v>
      </c>
      <c r="G35" s="452">
        <v>311</v>
      </c>
      <c r="H35" s="452">
        <v>245</v>
      </c>
      <c r="I35" s="452">
        <v>275</v>
      </c>
      <c r="J35" s="452">
        <v>378</v>
      </c>
      <c r="K35" s="452">
        <v>360</v>
      </c>
      <c r="L35" s="452">
        <v>364</v>
      </c>
      <c r="M35" s="452">
        <v>396</v>
      </c>
      <c r="N35" s="452">
        <v>384</v>
      </c>
      <c r="O35" s="452">
        <v>406</v>
      </c>
      <c r="P35" s="452">
        <v>393</v>
      </c>
    </row>
    <row r="36" spans="1:16" s="212" customFormat="1" ht="20.25" customHeight="1">
      <c r="A36" s="346">
        <v>21</v>
      </c>
      <c r="B36" s="347" t="s">
        <v>1046</v>
      </c>
      <c r="C36" s="452">
        <v>2026</v>
      </c>
      <c r="D36" s="452">
        <v>2026</v>
      </c>
      <c r="E36" s="452">
        <v>527</v>
      </c>
      <c r="F36" s="452">
        <v>150</v>
      </c>
      <c r="G36" s="452">
        <v>1514</v>
      </c>
      <c r="H36" s="452">
        <v>1429</v>
      </c>
      <c r="I36" s="452">
        <v>1643</v>
      </c>
      <c r="J36" s="452">
        <v>1583</v>
      </c>
      <c r="K36" s="452">
        <v>1087</v>
      </c>
      <c r="L36" s="452">
        <v>1710</v>
      </c>
      <c r="M36" s="452">
        <v>1684</v>
      </c>
      <c r="N36" s="452">
        <v>1592</v>
      </c>
      <c r="O36" s="452">
        <v>1742</v>
      </c>
      <c r="P36" s="452">
        <v>1686</v>
      </c>
    </row>
    <row r="37" spans="1:16" s="212" customFormat="1" ht="20.25" customHeight="1">
      <c r="A37" s="346">
        <v>22</v>
      </c>
      <c r="B37" s="347" t="s">
        <v>1047</v>
      </c>
      <c r="C37" s="452">
        <v>1156</v>
      </c>
      <c r="D37" s="452">
        <v>1152</v>
      </c>
      <c r="E37" s="452">
        <v>247</v>
      </c>
      <c r="F37" s="452">
        <v>73</v>
      </c>
      <c r="G37" s="452">
        <v>765</v>
      </c>
      <c r="H37" s="452">
        <v>752</v>
      </c>
      <c r="I37" s="452">
        <v>795</v>
      </c>
      <c r="J37" s="452">
        <v>814</v>
      </c>
      <c r="K37" s="452">
        <v>499</v>
      </c>
      <c r="L37" s="452">
        <v>919</v>
      </c>
      <c r="M37" s="452">
        <v>981</v>
      </c>
      <c r="N37" s="452">
        <v>961</v>
      </c>
      <c r="O37" s="452">
        <v>1098</v>
      </c>
      <c r="P37" s="452">
        <v>1073</v>
      </c>
    </row>
    <row r="38" spans="1:16" s="212" customFormat="1" ht="20.25" customHeight="1">
      <c r="A38" s="346">
        <v>23</v>
      </c>
      <c r="B38" s="347" t="s">
        <v>1048</v>
      </c>
      <c r="C38" s="452">
        <v>1465</v>
      </c>
      <c r="D38" s="452">
        <v>1991</v>
      </c>
      <c r="E38" s="452">
        <v>500</v>
      </c>
      <c r="F38" s="452">
        <v>150</v>
      </c>
      <c r="G38" s="452">
        <v>1492</v>
      </c>
      <c r="H38" s="452">
        <v>1421</v>
      </c>
      <c r="I38" s="452">
        <v>1525</v>
      </c>
      <c r="J38" s="452">
        <v>1459</v>
      </c>
      <c r="K38" s="452">
        <v>912</v>
      </c>
      <c r="L38" s="452">
        <v>1378</v>
      </c>
      <c r="M38" s="452">
        <v>1489</v>
      </c>
      <c r="N38" s="452">
        <v>1471</v>
      </c>
      <c r="O38" s="452">
        <v>1522</v>
      </c>
      <c r="P38" s="452">
        <v>1520</v>
      </c>
    </row>
    <row r="39" spans="1:16" s="212" customFormat="1" ht="20.25" customHeight="1">
      <c r="A39" s="346">
        <v>24</v>
      </c>
      <c r="B39" s="347" t="s">
        <v>1049</v>
      </c>
      <c r="C39" s="452">
        <v>1988</v>
      </c>
      <c r="D39" s="452">
        <v>2383</v>
      </c>
      <c r="E39" s="452">
        <v>562</v>
      </c>
      <c r="F39" s="452">
        <v>166</v>
      </c>
      <c r="G39" s="452">
        <v>1668</v>
      </c>
      <c r="H39" s="452">
        <v>1573</v>
      </c>
      <c r="I39" s="452">
        <v>1633</v>
      </c>
      <c r="J39" s="452">
        <v>1607</v>
      </c>
      <c r="K39" s="452">
        <v>1127</v>
      </c>
      <c r="L39" s="452">
        <v>1969</v>
      </c>
      <c r="M39" s="452">
        <v>2015</v>
      </c>
      <c r="N39" s="452">
        <v>1975</v>
      </c>
      <c r="O39" s="452">
        <v>2070</v>
      </c>
      <c r="P39" s="452">
        <v>2082</v>
      </c>
    </row>
    <row r="40" spans="1:16" s="212" customFormat="1" ht="20.25" customHeight="1">
      <c r="A40" s="346">
        <v>25</v>
      </c>
      <c r="B40" s="347" t="s">
        <v>1149</v>
      </c>
      <c r="C40" s="452">
        <v>2380</v>
      </c>
      <c r="D40" s="452">
        <v>1723</v>
      </c>
      <c r="E40" s="452">
        <v>398</v>
      </c>
      <c r="F40" s="452">
        <v>89</v>
      </c>
      <c r="G40" s="452">
        <v>1203</v>
      </c>
      <c r="H40" s="452">
        <v>1179</v>
      </c>
      <c r="I40" s="452">
        <v>1231</v>
      </c>
      <c r="J40" s="452">
        <v>1281</v>
      </c>
      <c r="K40" s="452">
        <v>802</v>
      </c>
      <c r="L40" s="452">
        <v>1380</v>
      </c>
      <c r="M40" s="452">
        <v>1367</v>
      </c>
      <c r="N40" s="452">
        <v>1276</v>
      </c>
      <c r="O40" s="452">
        <v>1516</v>
      </c>
      <c r="P40" s="452">
        <v>1471</v>
      </c>
    </row>
    <row r="41" spans="1:16" s="212" customFormat="1" ht="20.25" customHeight="1">
      <c r="A41" s="346">
        <v>26</v>
      </c>
      <c r="B41" s="347" t="s">
        <v>1053</v>
      </c>
      <c r="C41" s="452">
        <v>1720</v>
      </c>
      <c r="D41" s="452">
        <v>1481</v>
      </c>
      <c r="E41" s="452">
        <v>323</v>
      </c>
      <c r="F41" s="452">
        <v>98</v>
      </c>
      <c r="G41" s="452">
        <v>925</v>
      </c>
      <c r="H41" s="452">
        <v>880</v>
      </c>
      <c r="I41" s="452">
        <v>1012</v>
      </c>
      <c r="J41" s="452">
        <v>966</v>
      </c>
      <c r="K41" s="452">
        <v>653</v>
      </c>
      <c r="L41" s="452">
        <v>1110</v>
      </c>
      <c r="M41" s="452">
        <v>1187</v>
      </c>
      <c r="N41" s="452">
        <v>1161</v>
      </c>
      <c r="O41" s="452">
        <v>1198</v>
      </c>
      <c r="P41" s="452">
        <v>1151</v>
      </c>
    </row>
    <row r="42" spans="1:16" s="212" customFormat="1" ht="20.25" customHeight="1">
      <c r="A42" s="346">
        <v>27</v>
      </c>
      <c r="B42" s="347" t="s">
        <v>1150</v>
      </c>
      <c r="C42" s="452">
        <v>1464</v>
      </c>
      <c r="D42" s="452">
        <v>2252</v>
      </c>
      <c r="E42" s="452">
        <v>590</v>
      </c>
      <c r="F42" s="452">
        <v>201</v>
      </c>
      <c r="G42" s="452">
        <v>1799</v>
      </c>
      <c r="H42" s="452">
        <v>1624</v>
      </c>
      <c r="I42" s="452">
        <v>1699</v>
      </c>
      <c r="J42" s="452">
        <v>1696</v>
      </c>
      <c r="K42" s="452">
        <v>1114</v>
      </c>
      <c r="L42" s="452">
        <v>1787</v>
      </c>
      <c r="M42" s="452">
        <v>1980</v>
      </c>
      <c r="N42" s="452">
        <v>1801</v>
      </c>
      <c r="O42" s="452">
        <v>1891</v>
      </c>
      <c r="P42" s="452">
        <v>1861</v>
      </c>
    </row>
    <row r="43" spans="1:16" s="212" customFormat="1" ht="20.25" customHeight="1">
      <c r="A43" s="346">
        <v>28</v>
      </c>
      <c r="B43" s="347" t="s">
        <v>1151</v>
      </c>
      <c r="C43" s="452">
        <v>2259</v>
      </c>
      <c r="D43" s="452">
        <v>2432</v>
      </c>
      <c r="E43" s="452">
        <v>635</v>
      </c>
      <c r="F43" s="452">
        <v>221</v>
      </c>
      <c r="G43" s="452">
        <v>1879</v>
      </c>
      <c r="H43" s="452">
        <v>1751</v>
      </c>
      <c r="I43" s="452">
        <v>1849</v>
      </c>
      <c r="J43" s="452">
        <v>1782</v>
      </c>
      <c r="K43" s="452">
        <v>1165</v>
      </c>
      <c r="L43" s="452">
        <v>2008</v>
      </c>
      <c r="M43" s="452">
        <v>1940</v>
      </c>
      <c r="N43" s="452">
        <v>1868</v>
      </c>
      <c r="O43" s="452">
        <v>1981</v>
      </c>
      <c r="P43" s="452">
        <v>1937</v>
      </c>
    </row>
    <row r="44" spans="1:16" s="212" customFormat="1" ht="20.25" customHeight="1">
      <c r="A44" s="346">
        <v>29</v>
      </c>
      <c r="B44" s="347" t="s">
        <v>1152</v>
      </c>
      <c r="C44" s="452">
        <v>2423</v>
      </c>
      <c r="D44" s="452">
        <v>1472</v>
      </c>
      <c r="E44" s="452">
        <v>337</v>
      </c>
      <c r="F44" s="452">
        <v>107</v>
      </c>
      <c r="G44" s="452">
        <v>1029</v>
      </c>
      <c r="H44" s="452">
        <v>980</v>
      </c>
      <c r="I44" s="452">
        <v>1050</v>
      </c>
      <c r="J44" s="452">
        <v>1098</v>
      </c>
      <c r="K44" s="452">
        <v>678</v>
      </c>
      <c r="L44" s="452">
        <v>1136</v>
      </c>
      <c r="M44" s="452">
        <v>1083</v>
      </c>
      <c r="N44" s="452">
        <v>1044</v>
      </c>
      <c r="O44" s="452">
        <v>1109</v>
      </c>
      <c r="P44" s="452">
        <v>1128</v>
      </c>
    </row>
    <row r="45" spans="1:16" s="212" customFormat="1" ht="20.25" customHeight="1">
      <c r="A45" s="346">
        <v>30</v>
      </c>
      <c r="B45" s="347" t="s">
        <v>1061</v>
      </c>
      <c r="C45" s="452">
        <v>958</v>
      </c>
      <c r="D45" s="452">
        <v>954</v>
      </c>
      <c r="E45" s="452">
        <v>279</v>
      </c>
      <c r="F45" s="452">
        <v>68</v>
      </c>
      <c r="G45" s="452">
        <v>756</v>
      </c>
      <c r="H45" s="452">
        <v>869</v>
      </c>
      <c r="I45" s="452">
        <v>796</v>
      </c>
      <c r="J45" s="452">
        <v>819</v>
      </c>
      <c r="K45" s="452">
        <v>547</v>
      </c>
      <c r="L45" s="452">
        <v>778</v>
      </c>
      <c r="M45" s="452">
        <v>867</v>
      </c>
      <c r="N45" s="452">
        <v>826</v>
      </c>
      <c r="O45" s="452">
        <v>873</v>
      </c>
      <c r="P45" s="452">
        <v>873</v>
      </c>
    </row>
    <row r="46" spans="1:16" s="212" customFormat="1" ht="20.25" customHeight="1">
      <c r="A46" s="346">
        <v>31</v>
      </c>
      <c r="B46" s="347" t="s">
        <v>1062</v>
      </c>
      <c r="C46" s="452">
        <v>1087</v>
      </c>
      <c r="D46" s="452">
        <v>1099</v>
      </c>
      <c r="E46" s="452">
        <v>311</v>
      </c>
      <c r="F46" s="452">
        <v>116</v>
      </c>
      <c r="G46" s="452">
        <v>929</v>
      </c>
      <c r="H46" s="452">
        <v>908</v>
      </c>
      <c r="I46" s="452">
        <v>934</v>
      </c>
      <c r="J46" s="452">
        <v>923</v>
      </c>
      <c r="K46" s="452">
        <v>611</v>
      </c>
      <c r="L46" s="452">
        <v>1012</v>
      </c>
      <c r="M46" s="452">
        <v>1042</v>
      </c>
      <c r="N46" s="452">
        <v>969</v>
      </c>
      <c r="O46" s="452">
        <v>1016</v>
      </c>
      <c r="P46" s="452">
        <v>1016</v>
      </c>
    </row>
    <row r="47" spans="1:16" s="212" customFormat="1" ht="20.25" customHeight="1">
      <c r="A47" s="346">
        <v>32</v>
      </c>
      <c r="B47" s="347" t="s">
        <v>1153</v>
      </c>
      <c r="C47" s="452">
        <v>1269</v>
      </c>
      <c r="D47" s="452">
        <v>1275</v>
      </c>
      <c r="E47" s="452">
        <v>322</v>
      </c>
      <c r="F47" s="452">
        <v>114</v>
      </c>
      <c r="G47" s="452">
        <v>945</v>
      </c>
      <c r="H47" s="452">
        <v>976</v>
      </c>
      <c r="I47" s="452">
        <v>972</v>
      </c>
      <c r="J47" s="452">
        <v>930</v>
      </c>
      <c r="K47" s="452">
        <v>641</v>
      </c>
      <c r="L47" s="452">
        <v>1054</v>
      </c>
      <c r="M47" s="452">
        <v>1117</v>
      </c>
      <c r="N47" s="452">
        <v>1041</v>
      </c>
      <c r="O47" s="452">
        <v>1081</v>
      </c>
      <c r="P47" s="452">
        <v>1076</v>
      </c>
    </row>
    <row r="48" spans="1:16" ht="20.25" customHeight="1">
      <c r="A48" s="346">
        <v>33</v>
      </c>
      <c r="B48" s="347" t="s">
        <v>1063</v>
      </c>
      <c r="C48" s="519">
        <v>2319</v>
      </c>
      <c r="D48" s="519">
        <v>2317</v>
      </c>
      <c r="E48" s="519">
        <v>259</v>
      </c>
      <c r="F48" s="519">
        <v>53</v>
      </c>
      <c r="G48" s="519">
        <v>956</v>
      </c>
      <c r="H48" s="519">
        <v>1022</v>
      </c>
      <c r="I48" s="519">
        <v>1080</v>
      </c>
      <c r="J48" s="519">
        <v>1524</v>
      </c>
      <c r="K48" s="519">
        <v>1185</v>
      </c>
      <c r="L48" s="519">
        <v>1951</v>
      </c>
      <c r="M48" s="519">
        <v>2155</v>
      </c>
      <c r="N48" s="519">
        <v>1999</v>
      </c>
      <c r="O48" s="519">
        <v>2162</v>
      </c>
      <c r="P48" s="519">
        <v>2027</v>
      </c>
    </row>
    <row r="49" spans="1:16" ht="20.25" customHeight="1">
      <c r="A49" s="346">
        <v>34</v>
      </c>
      <c r="B49" s="347" t="s">
        <v>1064</v>
      </c>
      <c r="C49" s="519">
        <v>1099</v>
      </c>
      <c r="D49" s="519">
        <v>1099</v>
      </c>
      <c r="E49" s="519">
        <v>140</v>
      </c>
      <c r="F49" s="519">
        <v>31</v>
      </c>
      <c r="G49" s="519">
        <v>561</v>
      </c>
      <c r="H49" s="519">
        <v>613</v>
      </c>
      <c r="I49" s="519">
        <v>665</v>
      </c>
      <c r="J49" s="519">
        <v>653</v>
      </c>
      <c r="K49" s="519">
        <v>394</v>
      </c>
      <c r="L49" s="519">
        <v>705</v>
      </c>
      <c r="M49" s="519">
        <v>769</v>
      </c>
      <c r="N49" s="519">
        <v>725</v>
      </c>
      <c r="O49" s="519">
        <v>826</v>
      </c>
      <c r="P49" s="519">
        <v>837</v>
      </c>
    </row>
    <row r="50" spans="1:17" ht="12.75">
      <c r="A50" s="3" t="s">
        <v>19</v>
      </c>
      <c r="B50" s="9"/>
      <c r="C50" s="519">
        <f>SUM(C16:C49)</f>
        <v>54576</v>
      </c>
      <c r="D50" s="519">
        <v>54561</v>
      </c>
      <c r="E50" s="519">
        <v>12754</v>
      </c>
      <c r="F50" s="519">
        <v>4005</v>
      </c>
      <c r="G50" s="519">
        <v>38988</v>
      </c>
      <c r="H50" s="519">
        <v>38242</v>
      </c>
      <c r="I50" s="519">
        <v>39747</v>
      </c>
      <c r="J50" s="519">
        <v>40121</v>
      </c>
      <c r="K50" s="519">
        <v>26125</v>
      </c>
      <c r="L50" s="519">
        <v>42885</v>
      </c>
      <c r="M50" s="519">
        <v>44499</v>
      </c>
      <c r="N50" s="519">
        <v>42422</v>
      </c>
      <c r="O50" s="519">
        <v>45254</v>
      </c>
      <c r="P50" s="519">
        <v>44025</v>
      </c>
      <c r="Q50" s="204">
        <f>SUM(E50:P50)</f>
        <v>419067</v>
      </c>
    </row>
    <row r="53" spans="8:17" ht="12.75">
      <c r="H53" s="738" t="s">
        <v>13</v>
      </c>
      <c r="I53" s="738"/>
      <c r="J53" s="738"/>
      <c r="K53" s="738"/>
      <c r="L53" s="738"/>
      <c r="M53" s="738"/>
      <c r="Q53" s="204">
        <f>Q50/12</f>
        <v>34922.25</v>
      </c>
    </row>
    <row r="54" spans="8:13" ht="12.75">
      <c r="H54" s="738" t="s">
        <v>14</v>
      </c>
      <c r="I54" s="738"/>
      <c r="J54" s="738"/>
      <c r="K54" s="738"/>
      <c r="L54" s="738"/>
      <c r="M54" s="738"/>
    </row>
    <row r="55" spans="8:17" ht="12.75">
      <c r="H55" s="738" t="s">
        <v>88</v>
      </c>
      <c r="I55" s="738"/>
      <c r="J55" s="738"/>
      <c r="K55" s="738"/>
      <c r="L55" s="738"/>
      <c r="M55" s="738"/>
      <c r="Q55" s="204">
        <f>Q53/D50*100</f>
        <v>64.00588332325287</v>
      </c>
    </row>
    <row r="56" spans="1:11" ht="12.75">
      <c r="A56" s="204" t="s">
        <v>12</v>
      </c>
      <c r="H56" s="739" t="s">
        <v>85</v>
      </c>
      <c r="I56" s="739"/>
      <c r="J56" s="739"/>
      <c r="K56" s="739"/>
    </row>
  </sheetData>
  <sheetProtection/>
  <mergeCells count="17">
    <mergeCell ref="H54:M54"/>
    <mergeCell ref="C2:J2"/>
    <mergeCell ref="E13:P13"/>
    <mergeCell ref="K12:P12"/>
    <mergeCell ref="H55:M55"/>
    <mergeCell ref="H56:K56"/>
    <mergeCell ref="H53:M53"/>
    <mergeCell ref="A9:F9"/>
    <mergeCell ref="A10:F10"/>
    <mergeCell ref="L1:M1"/>
    <mergeCell ref="H1:I1"/>
    <mergeCell ref="A3:M3"/>
    <mergeCell ref="A4:M4"/>
    <mergeCell ref="A13:A14"/>
    <mergeCell ref="B13:B14"/>
    <mergeCell ref="C13:C14"/>
    <mergeCell ref="D13:D14"/>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3" r:id="rId1"/>
</worksheet>
</file>

<file path=xl/worksheets/sheet54.xml><?xml version="1.0" encoding="utf-8"?>
<worksheet xmlns="http://schemas.openxmlformats.org/spreadsheetml/2006/main" xmlns:r="http://schemas.openxmlformats.org/officeDocument/2006/relationships">
  <sheetPr>
    <pageSetUpPr fitToPage="1"/>
  </sheetPr>
  <dimension ref="A1:P51"/>
  <sheetViews>
    <sheetView view="pageBreakPreview" zoomScale="80" zoomScaleNormal="80" zoomScaleSheetLayoutView="80" zoomScalePageLayoutView="0" workbookViewId="0" topLeftCell="A16">
      <selection activeCell="Q25" sqref="Q25"/>
    </sheetView>
  </sheetViews>
  <sheetFormatPr defaultColWidth="9.140625" defaultRowHeight="12.75"/>
  <cols>
    <col min="2" max="2" width="23.140625" style="0" customWidth="1"/>
    <col min="4" max="4" width="8.421875" style="0" customWidth="1"/>
    <col min="5" max="5" width="12.8515625" style="0" customWidth="1"/>
    <col min="6" max="6" width="16.00390625" style="0" customWidth="1"/>
    <col min="7" max="7" width="15.28125" style="0" customWidth="1"/>
    <col min="8" max="8" width="17.00390625" style="0" customWidth="1"/>
    <col min="9" max="9" width="18.00390625" style="0" customWidth="1"/>
    <col min="10" max="10" width="11.140625" style="0" customWidth="1"/>
    <col min="11" max="11" width="12.7109375" style="0" customWidth="1"/>
    <col min="12" max="12" width="11.421875" style="0" customWidth="1"/>
    <col min="13" max="13" width="15.421875" style="0" customWidth="1"/>
  </cols>
  <sheetData>
    <row r="1" spans="3:16" ht="18">
      <c r="C1" s="740" t="s">
        <v>0</v>
      </c>
      <c r="D1" s="740"/>
      <c r="E1" s="740"/>
      <c r="F1" s="740"/>
      <c r="G1" s="740"/>
      <c r="H1" s="740"/>
      <c r="I1" s="740"/>
      <c r="J1" s="228"/>
      <c r="K1" s="228"/>
      <c r="L1" s="923" t="s">
        <v>531</v>
      </c>
      <c r="M1" s="923"/>
      <c r="N1" s="228"/>
      <c r="O1" s="228"/>
      <c r="P1" s="228"/>
    </row>
    <row r="2" spans="2:16" ht="21">
      <c r="B2" s="741" t="s">
        <v>704</v>
      </c>
      <c r="C2" s="741"/>
      <c r="D2" s="741"/>
      <c r="E2" s="741"/>
      <c r="F2" s="741"/>
      <c r="G2" s="741"/>
      <c r="H2" s="741"/>
      <c r="I2" s="741"/>
      <c r="J2" s="741"/>
      <c r="K2" s="741"/>
      <c r="L2" s="741"/>
      <c r="M2" s="229"/>
      <c r="N2" s="229"/>
      <c r="O2" s="229"/>
      <c r="P2" s="229"/>
    </row>
    <row r="3" spans="3:16" ht="21">
      <c r="C3" s="196"/>
      <c r="D3" s="196"/>
      <c r="E3" s="196"/>
      <c r="F3" s="196"/>
      <c r="G3" s="196"/>
      <c r="H3" s="196"/>
      <c r="I3" s="196"/>
      <c r="J3" s="196"/>
      <c r="K3" s="196"/>
      <c r="L3" s="196"/>
      <c r="M3" s="196"/>
      <c r="N3" s="229"/>
      <c r="O3" s="229"/>
      <c r="P3" s="229"/>
    </row>
    <row r="4" spans="1:13" ht="20.25" customHeight="1">
      <c r="A4" s="942" t="s">
        <v>530</v>
      </c>
      <c r="B4" s="942"/>
      <c r="C4" s="942"/>
      <c r="D4" s="942"/>
      <c r="E4" s="942"/>
      <c r="F4" s="942"/>
      <c r="G4" s="942"/>
      <c r="H4" s="942"/>
      <c r="I4" s="942"/>
      <c r="J4" s="942"/>
      <c r="K4" s="942"/>
      <c r="L4" s="942"/>
      <c r="M4" s="942"/>
    </row>
    <row r="5" spans="1:14" ht="20.25" customHeight="1">
      <c r="A5" s="943" t="s">
        <v>1137</v>
      </c>
      <c r="B5" s="943"/>
      <c r="C5" s="943"/>
      <c r="D5" s="943"/>
      <c r="E5" s="943"/>
      <c r="F5" s="943"/>
      <c r="G5" s="943"/>
      <c r="H5" s="754" t="s">
        <v>781</v>
      </c>
      <c r="I5" s="754"/>
      <c r="J5" s="754"/>
      <c r="K5" s="754"/>
      <c r="L5" s="754"/>
      <c r="M5" s="754"/>
      <c r="N5" s="102"/>
    </row>
    <row r="6" spans="1:13" ht="15" customHeight="1">
      <c r="A6" s="825" t="s">
        <v>75</v>
      </c>
      <c r="B6" s="825" t="s">
        <v>290</v>
      </c>
      <c r="C6" s="944" t="s">
        <v>420</v>
      </c>
      <c r="D6" s="945"/>
      <c r="E6" s="945"/>
      <c r="F6" s="945"/>
      <c r="G6" s="946"/>
      <c r="H6" s="823" t="s">
        <v>417</v>
      </c>
      <c r="I6" s="823"/>
      <c r="J6" s="823"/>
      <c r="K6" s="823"/>
      <c r="L6" s="823"/>
      <c r="M6" s="825" t="s">
        <v>291</v>
      </c>
    </row>
    <row r="7" spans="1:13" ht="12.75" customHeight="1">
      <c r="A7" s="826"/>
      <c r="B7" s="826"/>
      <c r="C7" s="947"/>
      <c r="D7" s="948"/>
      <c r="E7" s="948"/>
      <c r="F7" s="948"/>
      <c r="G7" s="949"/>
      <c r="H7" s="823"/>
      <c r="I7" s="823"/>
      <c r="J7" s="823"/>
      <c r="K7" s="823"/>
      <c r="L7" s="823"/>
      <c r="M7" s="826"/>
    </row>
    <row r="8" spans="1:13" ht="5.25" customHeight="1">
      <c r="A8" s="826"/>
      <c r="B8" s="826"/>
      <c r="C8" s="947"/>
      <c r="D8" s="948"/>
      <c r="E8" s="948"/>
      <c r="F8" s="948"/>
      <c r="G8" s="949"/>
      <c r="H8" s="823"/>
      <c r="I8" s="823"/>
      <c r="J8" s="823"/>
      <c r="K8" s="823"/>
      <c r="L8" s="823"/>
      <c r="M8" s="826"/>
    </row>
    <row r="9" spans="1:13" ht="68.25" customHeight="1">
      <c r="A9" s="827"/>
      <c r="B9" s="827"/>
      <c r="C9" s="233" t="s">
        <v>292</v>
      </c>
      <c r="D9" s="233" t="s">
        <v>293</v>
      </c>
      <c r="E9" s="233" t="s">
        <v>294</v>
      </c>
      <c r="F9" s="233" t="s">
        <v>295</v>
      </c>
      <c r="G9" s="261" t="s">
        <v>296</v>
      </c>
      <c r="H9" s="260" t="s">
        <v>416</v>
      </c>
      <c r="I9" s="260" t="s">
        <v>421</v>
      </c>
      <c r="J9" s="260" t="s">
        <v>418</v>
      </c>
      <c r="K9" s="260" t="s">
        <v>419</v>
      </c>
      <c r="L9" s="260" t="s">
        <v>49</v>
      </c>
      <c r="M9" s="827"/>
    </row>
    <row r="10" spans="1:13" ht="15">
      <c r="A10" s="234">
        <v>1</v>
      </c>
      <c r="B10" s="234">
        <v>2</v>
      </c>
      <c r="C10" s="234">
        <v>3</v>
      </c>
      <c r="D10" s="234">
        <v>4</v>
      </c>
      <c r="E10" s="234">
        <v>5</v>
      </c>
      <c r="F10" s="234">
        <v>6</v>
      </c>
      <c r="G10" s="234">
        <v>7</v>
      </c>
      <c r="H10" s="234">
        <v>8</v>
      </c>
      <c r="I10" s="234">
        <v>9</v>
      </c>
      <c r="J10" s="234">
        <v>10</v>
      </c>
      <c r="K10" s="234">
        <v>11</v>
      </c>
      <c r="L10" s="234">
        <v>12</v>
      </c>
      <c r="M10" s="234">
        <v>13</v>
      </c>
    </row>
    <row r="11" spans="1:13" ht="15">
      <c r="A11" s="346">
        <v>1</v>
      </c>
      <c r="B11" s="347" t="s">
        <v>886</v>
      </c>
      <c r="C11" s="950" t="s">
        <v>920</v>
      </c>
      <c r="D11" s="951"/>
      <c r="E11" s="951"/>
      <c r="F11" s="951"/>
      <c r="G11" s="951"/>
      <c r="H11" s="951"/>
      <c r="I11" s="951"/>
      <c r="J11" s="951"/>
      <c r="K11" s="951"/>
      <c r="L11" s="951"/>
      <c r="M11" s="952"/>
    </row>
    <row r="12" spans="1:13" ht="15">
      <c r="A12" s="346">
        <v>2</v>
      </c>
      <c r="B12" s="347" t="s">
        <v>887</v>
      </c>
      <c r="C12" s="953"/>
      <c r="D12" s="954"/>
      <c r="E12" s="954"/>
      <c r="F12" s="954"/>
      <c r="G12" s="954"/>
      <c r="H12" s="954"/>
      <c r="I12" s="954"/>
      <c r="J12" s="954"/>
      <c r="K12" s="954"/>
      <c r="L12" s="954"/>
      <c r="M12" s="955"/>
    </row>
    <row r="13" spans="1:13" ht="15">
      <c r="A13" s="346">
        <v>3</v>
      </c>
      <c r="B13" s="347" t="s">
        <v>888</v>
      </c>
      <c r="C13" s="953"/>
      <c r="D13" s="954"/>
      <c r="E13" s="954"/>
      <c r="F13" s="954"/>
      <c r="G13" s="954"/>
      <c r="H13" s="954"/>
      <c r="I13" s="954"/>
      <c r="J13" s="954"/>
      <c r="K13" s="954"/>
      <c r="L13" s="954"/>
      <c r="M13" s="955"/>
    </row>
    <row r="14" spans="1:13" ht="15">
      <c r="A14" s="346">
        <v>4</v>
      </c>
      <c r="B14" s="347" t="s">
        <v>889</v>
      </c>
      <c r="C14" s="953"/>
      <c r="D14" s="954"/>
      <c r="E14" s="954"/>
      <c r="F14" s="954"/>
      <c r="G14" s="954"/>
      <c r="H14" s="954"/>
      <c r="I14" s="954"/>
      <c r="J14" s="954"/>
      <c r="K14" s="954"/>
      <c r="L14" s="954"/>
      <c r="M14" s="955"/>
    </row>
    <row r="15" spans="1:13" ht="15">
      <c r="A15" s="346">
        <v>5</v>
      </c>
      <c r="B15" s="347" t="s">
        <v>890</v>
      </c>
      <c r="C15" s="953"/>
      <c r="D15" s="954"/>
      <c r="E15" s="954"/>
      <c r="F15" s="954"/>
      <c r="G15" s="954"/>
      <c r="H15" s="954"/>
      <c r="I15" s="954"/>
      <c r="J15" s="954"/>
      <c r="K15" s="954"/>
      <c r="L15" s="954"/>
      <c r="M15" s="955"/>
    </row>
    <row r="16" spans="1:13" ht="15">
      <c r="A16" s="346">
        <v>6</v>
      </c>
      <c r="B16" s="347" t="s">
        <v>891</v>
      </c>
      <c r="C16" s="953"/>
      <c r="D16" s="954"/>
      <c r="E16" s="954"/>
      <c r="F16" s="954"/>
      <c r="G16" s="954"/>
      <c r="H16" s="954"/>
      <c r="I16" s="954"/>
      <c r="J16" s="954"/>
      <c r="K16" s="954"/>
      <c r="L16" s="954"/>
      <c r="M16" s="955"/>
    </row>
    <row r="17" spans="1:13" ht="15">
      <c r="A17" s="346">
        <v>7</v>
      </c>
      <c r="B17" s="347" t="s">
        <v>892</v>
      </c>
      <c r="C17" s="953"/>
      <c r="D17" s="954"/>
      <c r="E17" s="954"/>
      <c r="F17" s="954"/>
      <c r="G17" s="954"/>
      <c r="H17" s="954"/>
      <c r="I17" s="954"/>
      <c r="J17" s="954"/>
      <c r="K17" s="954"/>
      <c r="L17" s="954"/>
      <c r="M17" s="955"/>
    </row>
    <row r="18" spans="1:13" ht="15">
      <c r="A18" s="346">
        <v>8</v>
      </c>
      <c r="B18" s="347" t="s">
        <v>893</v>
      </c>
      <c r="C18" s="953"/>
      <c r="D18" s="954"/>
      <c r="E18" s="954"/>
      <c r="F18" s="954"/>
      <c r="G18" s="954"/>
      <c r="H18" s="954"/>
      <c r="I18" s="954"/>
      <c r="J18" s="954"/>
      <c r="K18" s="954"/>
      <c r="L18" s="954"/>
      <c r="M18" s="955"/>
    </row>
    <row r="19" spans="1:13" ht="15">
      <c r="A19" s="346">
        <v>9</v>
      </c>
      <c r="B19" s="347" t="s">
        <v>894</v>
      </c>
      <c r="C19" s="953"/>
      <c r="D19" s="954"/>
      <c r="E19" s="954"/>
      <c r="F19" s="954"/>
      <c r="G19" s="954"/>
      <c r="H19" s="954"/>
      <c r="I19" s="954"/>
      <c r="J19" s="954"/>
      <c r="K19" s="954"/>
      <c r="L19" s="954"/>
      <c r="M19" s="955"/>
    </row>
    <row r="20" spans="1:13" ht="15">
      <c r="A20" s="346">
        <v>10</v>
      </c>
      <c r="B20" s="347" t="s">
        <v>895</v>
      </c>
      <c r="C20" s="953"/>
      <c r="D20" s="954"/>
      <c r="E20" s="954"/>
      <c r="F20" s="954"/>
      <c r="G20" s="954"/>
      <c r="H20" s="954"/>
      <c r="I20" s="954"/>
      <c r="J20" s="954"/>
      <c r="K20" s="954"/>
      <c r="L20" s="954"/>
      <c r="M20" s="955"/>
    </row>
    <row r="21" spans="1:13" ht="15">
      <c r="A21" s="346">
        <v>11</v>
      </c>
      <c r="B21" s="347" t="s">
        <v>896</v>
      </c>
      <c r="C21" s="953"/>
      <c r="D21" s="954"/>
      <c r="E21" s="954"/>
      <c r="F21" s="954"/>
      <c r="G21" s="954"/>
      <c r="H21" s="954"/>
      <c r="I21" s="954"/>
      <c r="J21" s="954"/>
      <c r="K21" s="954"/>
      <c r="L21" s="954"/>
      <c r="M21" s="955"/>
    </row>
    <row r="22" spans="1:13" ht="15">
      <c r="A22" s="346">
        <v>12</v>
      </c>
      <c r="B22" s="347" t="s">
        <v>897</v>
      </c>
      <c r="C22" s="953"/>
      <c r="D22" s="954"/>
      <c r="E22" s="954"/>
      <c r="F22" s="954"/>
      <c r="G22" s="954"/>
      <c r="H22" s="954"/>
      <c r="I22" s="954"/>
      <c r="J22" s="954"/>
      <c r="K22" s="954"/>
      <c r="L22" s="954"/>
      <c r="M22" s="955"/>
    </row>
    <row r="23" spans="1:13" ht="15">
      <c r="A23" s="346">
        <v>13</v>
      </c>
      <c r="B23" s="347" t="s">
        <v>898</v>
      </c>
      <c r="C23" s="953"/>
      <c r="D23" s="954"/>
      <c r="E23" s="954"/>
      <c r="F23" s="954"/>
      <c r="G23" s="954"/>
      <c r="H23" s="954"/>
      <c r="I23" s="954"/>
      <c r="J23" s="954"/>
      <c r="K23" s="954"/>
      <c r="L23" s="954"/>
      <c r="M23" s="955"/>
    </row>
    <row r="24" spans="1:13" ht="15">
      <c r="A24" s="346">
        <v>14</v>
      </c>
      <c r="B24" s="347" t="s">
        <v>899</v>
      </c>
      <c r="C24" s="953"/>
      <c r="D24" s="954"/>
      <c r="E24" s="954"/>
      <c r="F24" s="954"/>
      <c r="G24" s="954"/>
      <c r="H24" s="954"/>
      <c r="I24" s="954"/>
      <c r="J24" s="954"/>
      <c r="K24" s="954"/>
      <c r="L24" s="954"/>
      <c r="M24" s="955"/>
    </row>
    <row r="25" spans="1:13" ht="15">
      <c r="A25" s="346">
        <v>15</v>
      </c>
      <c r="B25" s="347" t="s">
        <v>900</v>
      </c>
      <c r="C25" s="953"/>
      <c r="D25" s="954"/>
      <c r="E25" s="954"/>
      <c r="F25" s="954"/>
      <c r="G25" s="954"/>
      <c r="H25" s="954"/>
      <c r="I25" s="954"/>
      <c r="J25" s="954"/>
      <c r="K25" s="954"/>
      <c r="L25" s="954"/>
      <c r="M25" s="955"/>
    </row>
    <row r="26" spans="1:13" ht="15">
      <c r="A26" s="346">
        <v>16</v>
      </c>
      <c r="B26" s="347" t="s">
        <v>901</v>
      </c>
      <c r="C26" s="953"/>
      <c r="D26" s="954"/>
      <c r="E26" s="954"/>
      <c r="F26" s="954"/>
      <c r="G26" s="954"/>
      <c r="H26" s="954"/>
      <c r="I26" s="954"/>
      <c r="J26" s="954"/>
      <c r="K26" s="954"/>
      <c r="L26" s="954"/>
      <c r="M26" s="955"/>
    </row>
    <row r="27" spans="1:13" ht="15">
      <c r="A27" s="346">
        <v>17</v>
      </c>
      <c r="B27" s="347" t="s">
        <v>902</v>
      </c>
      <c r="C27" s="953"/>
      <c r="D27" s="954"/>
      <c r="E27" s="954"/>
      <c r="F27" s="954"/>
      <c r="G27" s="954"/>
      <c r="H27" s="954"/>
      <c r="I27" s="954"/>
      <c r="J27" s="954"/>
      <c r="K27" s="954"/>
      <c r="L27" s="954"/>
      <c r="M27" s="955"/>
    </row>
    <row r="28" spans="1:13" ht="15">
      <c r="A28" s="348">
        <v>18</v>
      </c>
      <c r="B28" s="349" t="s">
        <v>903</v>
      </c>
      <c r="C28" s="953"/>
      <c r="D28" s="954"/>
      <c r="E28" s="954"/>
      <c r="F28" s="954"/>
      <c r="G28" s="954"/>
      <c r="H28" s="954"/>
      <c r="I28" s="954"/>
      <c r="J28" s="954"/>
      <c r="K28" s="954"/>
      <c r="L28" s="954"/>
      <c r="M28" s="955"/>
    </row>
    <row r="29" spans="1:13" ht="15">
      <c r="A29" s="346">
        <v>19</v>
      </c>
      <c r="B29" s="347" t="s">
        <v>904</v>
      </c>
      <c r="C29" s="953"/>
      <c r="D29" s="954"/>
      <c r="E29" s="954"/>
      <c r="F29" s="954"/>
      <c r="G29" s="954"/>
      <c r="H29" s="954"/>
      <c r="I29" s="954"/>
      <c r="J29" s="954"/>
      <c r="K29" s="954"/>
      <c r="L29" s="954"/>
      <c r="M29" s="955"/>
    </row>
    <row r="30" spans="1:13" ht="15">
      <c r="A30" s="348">
        <v>20</v>
      </c>
      <c r="B30" s="349" t="s">
        <v>905</v>
      </c>
      <c r="C30" s="953"/>
      <c r="D30" s="954"/>
      <c r="E30" s="954"/>
      <c r="F30" s="954"/>
      <c r="G30" s="954"/>
      <c r="H30" s="954"/>
      <c r="I30" s="954"/>
      <c r="J30" s="954"/>
      <c r="K30" s="954"/>
      <c r="L30" s="954"/>
      <c r="M30" s="955"/>
    </row>
    <row r="31" spans="1:13" ht="15">
      <c r="A31" s="346">
        <v>21</v>
      </c>
      <c r="B31" s="347" t="s">
        <v>906</v>
      </c>
      <c r="C31" s="953"/>
      <c r="D31" s="954"/>
      <c r="E31" s="954"/>
      <c r="F31" s="954"/>
      <c r="G31" s="954"/>
      <c r="H31" s="954"/>
      <c r="I31" s="954"/>
      <c r="J31" s="954"/>
      <c r="K31" s="954"/>
      <c r="L31" s="954"/>
      <c r="M31" s="955"/>
    </row>
    <row r="32" spans="1:13" ht="15">
      <c r="A32" s="346">
        <v>22</v>
      </c>
      <c r="B32" s="347" t="s">
        <v>907</v>
      </c>
      <c r="C32" s="953"/>
      <c r="D32" s="954"/>
      <c r="E32" s="954"/>
      <c r="F32" s="954"/>
      <c r="G32" s="954"/>
      <c r="H32" s="954"/>
      <c r="I32" s="954"/>
      <c r="J32" s="954"/>
      <c r="K32" s="954"/>
      <c r="L32" s="954"/>
      <c r="M32" s="955"/>
    </row>
    <row r="33" spans="1:13" ht="15">
      <c r="A33" s="346">
        <v>23</v>
      </c>
      <c r="B33" s="347" t="s">
        <v>908</v>
      </c>
      <c r="C33" s="953"/>
      <c r="D33" s="954"/>
      <c r="E33" s="954"/>
      <c r="F33" s="954"/>
      <c r="G33" s="954"/>
      <c r="H33" s="954"/>
      <c r="I33" s="954"/>
      <c r="J33" s="954"/>
      <c r="K33" s="954"/>
      <c r="L33" s="954"/>
      <c r="M33" s="955"/>
    </row>
    <row r="34" spans="1:13" ht="15">
      <c r="A34" s="346">
        <v>24</v>
      </c>
      <c r="B34" s="347" t="s">
        <v>909</v>
      </c>
      <c r="C34" s="953"/>
      <c r="D34" s="954"/>
      <c r="E34" s="954"/>
      <c r="F34" s="954"/>
      <c r="G34" s="954"/>
      <c r="H34" s="954"/>
      <c r="I34" s="954"/>
      <c r="J34" s="954"/>
      <c r="K34" s="954"/>
      <c r="L34" s="954"/>
      <c r="M34" s="955"/>
    </row>
    <row r="35" spans="1:13" ht="15">
      <c r="A35" s="346">
        <v>25</v>
      </c>
      <c r="B35" s="347" t="s">
        <v>910</v>
      </c>
      <c r="C35" s="953"/>
      <c r="D35" s="954"/>
      <c r="E35" s="954"/>
      <c r="F35" s="954"/>
      <c r="G35" s="954"/>
      <c r="H35" s="954"/>
      <c r="I35" s="954"/>
      <c r="J35" s="954"/>
      <c r="K35" s="954"/>
      <c r="L35" s="954"/>
      <c r="M35" s="955"/>
    </row>
    <row r="36" spans="1:13" ht="15">
      <c r="A36" s="346">
        <v>26</v>
      </c>
      <c r="B36" s="347" t="s">
        <v>911</v>
      </c>
      <c r="C36" s="953"/>
      <c r="D36" s="954"/>
      <c r="E36" s="954"/>
      <c r="F36" s="954"/>
      <c r="G36" s="954"/>
      <c r="H36" s="954"/>
      <c r="I36" s="954"/>
      <c r="J36" s="954"/>
      <c r="K36" s="954"/>
      <c r="L36" s="954"/>
      <c r="M36" s="955"/>
    </row>
    <row r="37" spans="1:13" ht="15">
      <c r="A37" s="346">
        <v>27</v>
      </c>
      <c r="B37" s="347" t="s">
        <v>912</v>
      </c>
      <c r="C37" s="953"/>
      <c r="D37" s="954"/>
      <c r="E37" s="954"/>
      <c r="F37" s="954"/>
      <c r="G37" s="954"/>
      <c r="H37" s="954"/>
      <c r="I37" s="954"/>
      <c r="J37" s="954"/>
      <c r="K37" s="954"/>
      <c r="L37" s="954"/>
      <c r="M37" s="955"/>
    </row>
    <row r="38" spans="1:13" ht="15">
      <c r="A38" s="346">
        <v>28</v>
      </c>
      <c r="B38" s="347" t="s">
        <v>913</v>
      </c>
      <c r="C38" s="953"/>
      <c r="D38" s="954"/>
      <c r="E38" s="954"/>
      <c r="F38" s="954"/>
      <c r="G38" s="954"/>
      <c r="H38" s="954"/>
      <c r="I38" s="954"/>
      <c r="J38" s="954"/>
      <c r="K38" s="954"/>
      <c r="L38" s="954"/>
      <c r="M38" s="955"/>
    </row>
    <row r="39" spans="1:13" ht="15">
      <c r="A39" s="346">
        <v>29</v>
      </c>
      <c r="B39" s="347" t="s">
        <v>914</v>
      </c>
      <c r="C39" s="953"/>
      <c r="D39" s="954"/>
      <c r="E39" s="954"/>
      <c r="F39" s="954"/>
      <c r="G39" s="954"/>
      <c r="H39" s="954"/>
      <c r="I39" s="954"/>
      <c r="J39" s="954"/>
      <c r="K39" s="954"/>
      <c r="L39" s="954"/>
      <c r="M39" s="955"/>
    </row>
    <row r="40" spans="1:13" ht="15">
      <c r="A40" s="346">
        <v>30</v>
      </c>
      <c r="B40" s="347" t="s">
        <v>915</v>
      </c>
      <c r="C40" s="953"/>
      <c r="D40" s="954"/>
      <c r="E40" s="954"/>
      <c r="F40" s="954"/>
      <c r="G40" s="954"/>
      <c r="H40" s="954"/>
      <c r="I40" s="954"/>
      <c r="J40" s="954"/>
      <c r="K40" s="954"/>
      <c r="L40" s="954"/>
      <c r="M40" s="955"/>
    </row>
    <row r="41" spans="1:13" ht="15">
      <c r="A41" s="346">
        <v>31</v>
      </c>
      <c r="B41" s="347" t="s">
        <v>916</v>
      </c>
      <c r="C41" s="953"/>
      <c r="D41" s="954"/>
      <c r="E41" s="954"/>
      <c r="F41" s="954"/>
      <c r="G41" s="954"/>
      <c r="H41" s="954"/>
      <c r="I41" s="954"/>
      <c r="J41" s="954"/>
      <c r="K41" s="954"/>
      <c r="L41" s="954"/>
      <c r="M41" s="955"/>
    </row>
    <row r="42" spans="1:13" ht="15">
      <c r="A42" s="346">
        <v>32</v>
      </c>
      <c r="B42" s="347" t="s">
        <v>917</v>
      </c>
      <c r="C42" s="953"/>
      <c r="D42" s="954"/>
      <c r="E42" s="954"/>
      <c r="F42" s="954"/>
      <c r="G42" s="954"/>
      <c r="H42" s="954"/>
      <c r="I42" s="954"/>
      <c r="J42" s="954"/>
      <c r="K42" s="954"/>
      <c r="L42" s="954"/>
      <c r="M42" s="955"/>
    </row>
    <row r="43" spans="1:13" ht="15">
      <c r="A43" s="346">
        <v>33</v>
      </c>
      <c r="B43" s="347" t="s">
        <v>918</v>
      </c>
      <c r="C43" s="953"/>
      <c r="D43" s="954"/>
      <c r="E43" s="954"/>
      <c r="F43" s="954"/>
      <c r="G43" s="954"/>
      <c r="H43" s="954"/>
      <c r="I43" s="954"/>
      <c r="J43" s="954"/>
      <c r="K43" s="954"/>
      <c r="L43" s="954"/>
      <c r="M43" s="955"/>
    </row>
    <row r="44" spans="1:13" ht="15">
      <c r="A44" s="346">
        <v>34</v>
      </c>
      <c r="B44" s="347" t="s">
        <v>919</v>
      </c>
      <c r="C44" s="956"/>
      <c r="D44" s="957"/>
      <c r="E44" s="957"/>
      <c r="F44" s="957"/>
      <c r="G44" s="957"/>
      <c r="H44" s="957"/>
      <c r="I44" s="957"/>
      <c r="J44" s="957"/>
      <c r="K44" s="957"/>
      <c r="L44" s="957"/>
      <c r="M44" s="958"/>
    </row>
    <row r="45" spans="1:13" ht="15">
      <c r="A45" s="3" t="s">
        <v>19</v>
      </c>
      <c r="B45" s="9"/>
      <c r="C45" s="290"/>
      <c r="D45" s="290"/>
      <c r="E45" s="290"/>
      <c r="F45" s="290"/>
      <c r="G45" s="290"/>
      <c r="H45" s="290"/>
      <c r="I45" s="290"/>
      <c r="J45" s="290"/>
      <c r="K45" s="290"/>
      <c r="L45" s="290"/>
      <c r="M45" s="290"/>
    </row>
    <row r="46" spans="2:6" ht="16.5" customHeight="1">
      <c r="B46" s="236"/>
      <c r="C46" s="941"/>
      <c r="D46" s="941"/>
      <c r="E46" s="941"/>
      <c r="F46" s="941"/>
    </row>
    <row r="48" spans="1:12" ht="12.75">
      <c r="A48" s="204"/>
      <c r="B48" s="204"/>
      <c r="C48" s="204"/>
      <c r="D48" s="204"/>
      <c r="G48" s="738" t="s">
        <v>13</v>
      </c>
      <c r="H48" s="738"/>
      <c r="I48" s="205"/>
      <c r="J48" s="205"/>
      <c r="K48" s="205"/>
      <c r="L48" s="205"/>
    </row>
    <row r="49" spans="1:13" ht="15" customHeight="1">
      <c r="A49" s="204"/>
      <c r="B49" s="204"/>
      <c r="C49" s="204"/>
      <c r="D49" s="204"/>
      <c r="G49" s="738" t="s">
        <v>14</v>
      </c>
      <c r="H49" s="738"/>
      <c r="I49" s="738"/>
      <c r="J49" s="738"/>
      <c r="K49" s="738"/>
      <c r="L49" s="738"/>
      <c r="M49" s="738"/>
    </row>
    <row r="50" spans="1:13" ht="15" customHeight="1">
      <c r="A50" s="204"/>
      <c r="B50" s="204"/>
      <c r="C50" s="204"/>
      <c r="D50" s="204"/>
      <c r="G50" s="738" t="s">
        <v>88</v>
      </c>
      <c r="H50" s="738"/>
      <c r="I50" s="738"/>
      <c r="J50" s="738"/>
      <c r="K50" s="738"/>
      <c r="L50" s="738"/>
      <c r="M50" s="738"/>
    </row>
    <row r="51" spans="1:12" ht="12.75">
      <c r="A51" s="204" t="s">
        <v>12</v>
      </c>
      <c r="C51" s="204"/>
      <c r="D51" s="204"/>
      <c r="G51" s="739" t="s">
        <v>85</v>
      </c>
      <c r="H51" s="739"/>
      <c r="I51" s="206"/>
      <c r="J51" s="206"/>
      <c r="K51" s="206"/>
      <c r="L51" s="206"/>
    </row>
  </sheetData>
  <sheetProtection/>
  <mergeCells count="17">
    <mergeCell ref="G49:M49"/>
    <mergeCell ref="G50:M50"/>
    <mergeCell ref="M6:M9"/>
    <mergeCell ref="A6:A9"/>
    <mergeCell ref="B6:B9"/>
    <mergeCell ref="C6:G8"/>
    <mergeCell ref="C11:M44"/>
    <mergeCell ref="B2:L2"/>
    <mergeCell ref="L1:M1"/>
    <mergeCell ref="C1:I1"/>
    <mergeCell ref="G51:H51"/>
    <mergeCell ref="C46:F46"/>
    <mergeCell ref="G48:H48"/>
    <mergeCell ref="H6:L8"/>
    <mergeCell ref="H5:M5"/>
    <mergeCell ref="A4:M4"/>
    <mergeCell ref="A5:G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4" r:id="rId1"/>
  <colBreaks count="1" manualBreakCount="1">
    <brk id="13" max="65535" man="1"/>
  </colBreaks>
</worksheet>
</file>

<file path=xl/worksheets/sheet55.xml><?xml version="1.0" encoding="utf-8"?>
<worksheet xmlns="http://schemas.openxmlformats.org/spreadsheetml/2006/main" xmlns:r="http://schemas.openxmlformats.org/officeDocument/2006/relationships">
  <dimension ref="A1:L55"/>
  <sheetViews>
    <sheetView zoomScaleSheetLayoutView="63" zoomScalePageLayoutView="0" workbookViewId="0" topLeftCell="A37">
      <selection activeCell="C39" sqref="C39"/>
    </sheetView>
  </sheetViews>
  <sheetFormatPr defaultColWidth="9.140625" defaultRowHeight="12.75"/>
  <cols>
    <col min="1" max="1" width="40.8515625" style="0" customWidth="1"/>
    <col min="2" max="2" width="25.7109375" style="0" customWidth="1"/>
    <col min="3" max="3" width="21.8515625" style="0" customWidth="1"/>
    <col min="4" max="4" width="19.00390625" style="0" customWidth="1"/>
    <col min="5" max="5" width="40.8515625" style="0" customWidth="1"/>
    <col min="6" max="6" width="33.7109375" style="0" customWidth="1"/>
  </cols>
  <sheetData>
    <row r="1" spans="1:12" ht="18">
      <c r="A1" s="740" t="s">
        <v>0</v>
      </c>
      <c r="B1" s="740"/>
      <c r="C1" s="740"/>
      <c r="D1" s="740"/>
      <c r="E1" s="740"/>
      <c r="F1" s="237" t="s">
        <v>533</v>
      </c>
      <c r="G1" s="228"/>
      <c r="H1" s="228"/>
      <c r="I1" s="228"/>
      <c r="J1" s="228"/>
      <c r="K1" s="228"/>
      <c r="L1" s="228"/>
    </row>
    <row r="2" spans="1:12" ht="21">
      <c r="A2" s="741" t="s">
        <v>704</v>
      </c>
      <c r="B2" s="741"/>
      <c r="C2" s="741"/>
      <c r="D2" s="741"/>
      <c r="E2" s="741"/>
      <c r="F2" s="741"/>
      <c r="G2" s="229"/>
      <c r="H2" s="229"/>
      <c r="I2" s="229"/>
      <c r="J2" s="229"/>
      <c r="K2" s="229"/>
      <c r="L2" s="229"/>
    </row>
    <row r="3" spans="1:6" ht="12.75">
      <c r="A3" s="157"/>
      <c r="B3" s="157"/>
      <c r="C3" s="157"/>
      <c r="D3" s="157"/>
      <c r="E3" s="157"/>
      <c r="F3" s="157"/>
    </row>
    <row r="4" spans="1:7" ht="18.75">
      <c r="A4" s="959" t="s">
        <v>532</v>
      </c>
      <c r="B4" s="959"/>
      <c r="C4" s="959"/>
      <c r="D4" s="959"/>
      <c r="E4" s="959"/>
      <c r="F4" s="959"/>
      <c r="G4" s="959"/>
    </row>
    <row r="5" spans="1:7" ht="18.75">
      <c r="A5" s="36" t="s">
        <v>1137</v>
      </c>
      <c r="B5" s="238"/>
      <c r="C5" s="238"/>
      <c r="D5" s="238"/>
      <c r="E5" s="238"/>
      <c r="F5" s="238"/>
      <c r="G5" s="238"/>
    </row>
    <row r="6" spans="1:6" ht="31.5">
      <c r="A6" s="239"/>
      <c r="B6" s="240" t="s">
        <v>320</v>
      </c>
      <c r="C6" s="240" t="s">
        <v>321</v>
      </c>
      <c r="D6" s="240" t="s">
        <v>322</v>
      </c>
      <c r="E6" s="241"/>
      <c r="F6" s="241"/>
    </row>
    <row r="7" spans="1:6" ht="15">
      <c r="A7" s="322" t="s">
        <v>323</v>
      </c>
      <c r="B7" s="453" t="s">
        <v>963</v>
      </c>
      <c r="C7" s="454" t="s">
        <v>964</v>
      </c>
      <c r="D7" s="454" t="s">
        <v>964</v>
      </c>
      <c r="E7" s="241"/>
      <c r="F7" s="241"/>
    </row>
    <row r="8" spans="1:6" ht="13.5" customHeight="1">
      <c r="A8" s="242" t="s">
        <v>324</v>
      </c>
      <c r="B8" s="453" t="s">
        <v>965</v>
      </c>
      <c r="C8" s="454" t="s">
        <v>966</v>
      </c>
      <c r="D8" s="454" t="s">
        <v>967</v>
      </c>
      <c r="E8" s="241"/>
      <c r="F8" s="241"/>
    </row>
    <row r="9" spans="1:6" ht="13.5" customHeight="1">
      <c r="A9" s="242" t="s">
        <v>325</v>
      </c>
      <c r="B9" s="453"/>
      <c r="C9" s="454"/>
      <c r="D9" s="454"/>
      <c r="E9" s="241"/>
      <c r="F9" s="241"/>
    </row>
    <row r="10" spans="1:6" ht="13.5" customHeight="1">
      <c r="A10" s="243" t="s">
        <v>326</v>
      </c>
      <c r="B10" s="453" t="s">
        <v>968</v>
      </c>
      <c r="C10" s="454">
        <v>0</v>
      </c>
      <c r="D10" s="454">
        <v>0</v>
      </c>
      <c r="E10" s="241"/>
      <c r="F10" s="241"/>
    </row>
    <row r="11" spans="1:6" ht="13.5" customHeight="1">
      <c r="A11" s="243" t="s">
        <v>327</v>
      </c>
      <c r="B11" s="453" t="s">
        <v>969</v>
      </c>
      <c r="C11" s="454" t="s">
        <v>970</v>
      </c>
      <c r="D11" s="454" t="s">
        <v>971</v>
      </c>
      <c r="E11" s="241"/>
      <c r="F11" s="241"/>
    </row>
    <row r="12" spans="1:6" ht="13.5" customHeight="1">
      <c r="A12" s="243" t="s">
        <v>328</v>
      </c>
      <c r="B12" s="453">
        <v>0</v>
      </c>
      <c r="C12" s="454">
        <v>0</v>
      </c>
      <c r="D12" s="454">
        <v>0</v>
      </c>
      <c r="E12" s="241"/>
      <c r="F12" s="241"/>
    </row>
    <row r="13" spans="1:6" ht="13.5" customHeight="1">
      <c r="A13" s="243" t="s">
        <v>329</v>
      </c>
      <c r="B13" s="453" t="s">
        <v>972</v>
      </c>
      <c r="C13" s="454" t="s">
        <v>972</v>
      </c>
      <c r="D13" s="454" t="s">
        <v>972</v>
      </c>
      <c r="E13" s="241"/>
      <c r="F13" s="241"/>
    </row>
    <row r="14" spans="1:6" ht="13.5" customHeight="1">
      <c r="A14" s="243" t="s">
        <v>330</v>
      </c>
      <c r="B14" s="453" t="s">
        <v>972</v>
      </c>
      <c r="C14" s="454" t="s">
        <v>972</v>
      </c>
      <c r="D14" s="454" t="s">
        <v>972</v>
      </c>
      <c r="E14" s="241"/>
      <c r="F14" s="241"/>
    </row>
    <row r="15" spans="1:6" ht="13.5" customHeight="1">
      <c r="A15" s="243" t="s">
        <v>331</v>
      </c>
      <c r="B15" s="453" t="s">
        <v>972</v>
      </c>
      <c r="C15" s="454" t="s">
        <v>972</v>
      </c>
      <c r="D15" s="454" t="s">
        <v>972</v>
      </c>
      <c r="E15" s="241"/>
      <c r="F15" s="241"/>
    </row>
    <row r="16" spans="1:6" ht="13.5" customHeight="1">
      <c r="A16" s="243" t="s">
        <v>332</v>
      </c>
      <c r="B16" s="453" t="s">
        <v>972</v>
      </c>
      <c r="C16" s="454" t="s">
        <v>972</v>
      </c>
      <c r="D16" s="454" t="s">
        <v>972</v>
      </c>
      <c r="E16" s="241"/>
      <c r="F16" s="241"/>
    </row>
    <row r="17" spans="1:6" ht="13.5" customHeight="1">
      <c r="A17" s="243" t="s">
        <v>333</v>
      </c>
      <c r="B17" s="453" t="s">
        <v>973</v>
      </c>
      <c r="C17" s="454" t="s">
        <v>973</v>
      </c>
      <c r="D17" s="454" t="s">
        <v>973</v>
      </c>
      <c r="E17" s="241"/>
      <c r="F17" s="241"/>
    </row>
    <row r="18" spans="1:6" ht="13.5" customHeight="1">
      <c r="A18" s="244"/>
      <c r="B18" s="245"/>
      <c r="C18" s="245"/>
      <c r="D18" s="245"/>
      <c r="E18" s="241"/>
      <c r="F18" s="241"/>
    </row>
    <row r="19" spans="1:7" ht="13.5" customHeight="1">
      <c r="A19" s="960" t="s">
        <v>334</v>
      </c>
      <c r="B19" s="960"/>
      <c r="C19" s="960"/>
      <c r="D19" s="960"/>
      <c r="E19" s="960"/>
      <c r="F19" s="960"/>
      <c r="G19" s="960"/>
    </row>
    <row r="20" spans="1:7" ht="15">
      <c r="A20" s="241"/>
      <c r="B20" s="241"/>
      <c r="C20" s="241"/>
      <c r="D20" s="241"/>
      <c r="E20" s="780" t="s">
        <v>781</v>
      </c>
      <c r="F20" s="780"/>
      <c r="G20" s="112"/>
    </row>
    <row r="21" spans="1:7" ht="45.75" customHeight="1">
      <c r="A21" s="540" t="s">
        <v>423</v>
      </c>
      <c r="B21" s="540" t="s">
        <v>3</v>
      </c>
      <c r="C21" s="246" t="s">
        <v>335</v>
      </c>
      <c r="D21" s="247" t="s">
        <v>336</v>
      </c>
      <c r="E21" s="540" t="s">
        <v>337</v>
      </c>
      <c r="F21" s="540" t="s">
        <v>338</v>
      </c>
      <c r="G21" s="13"/>
    </row>
    <row r="22" spans="1:6" ht="15">
      <c r="A22" s="242" t="s">
        <v>339</v>
      </c>
      <c r="B22" s="242"/>
      <c r="C22" s="242"/>
      <c r="D22" s="248"/>
      <c r="E22" s="249"/>
      <c r="F22" s="249"/>
    </row>
    <row r="23" spans="1:6" ht="15">
      <c r="A23" s="242" t="s">
        <v>340</v>
      </c>
      <c r="B23" s="242"/>
      <c r="C23" s="242"/>
      <c r="D23" s="248"/>
      <c r="E23" s="249"/>
      <c r="F23" s="249"/>
    </row>
    <row r="24" spans="1:6" ht="15">
      <c r="A24" s="242" t="s">
        <v>341</v>
      </c>
      <c r="B24" s="242"/>
      <c r="C24" s="9"/>
      <c r="D24" s="248"/>
      <c r="E24" s="249"/>
      <c r="F24" s="249"/>
    </row>
    <row r="25" spans="1:6" ht="25.5">
      <c r="A25" s="242" t="s">
        <v>342</v>
      </c>
      <c r="B25" s="242"/>
      <c r="C25" s="9"/>
      <c r="D25" s="248"/>
      <c r="E25" s="249"/>
      <c r="F25" s="249"/>
    </row>
    <row r="26" spans="1:6" ht="32.25" customHeight="1">
      <c r="A26" s="242" t="s">
        <v>343</v>
      </c>
      <c r="B26" s="242"/>
      <c r="C26" s="9"/>
      <c r="D26" s="248"/>
      <c r="E26" s="249"/>
      <c r="F26" s="249"/>
    </row>
    <row r="27" spans="1:6" ht="15">
      <c r="A27" s="242" t="s">
        <v>344</v>
      </c>
      <c r="B27" s="242"/>
      <c r="C27" s="9"/>
      <c r="D27" s="248"/>
      <c r="E27" s="249"/>
      <c r="F27" s="249"/>
    </row>
    <row r="28" spans="1:6" ht="15">
      <c r="A28" s="242" t="s">
        <v>345</v>
      </c>
      <c r="B28" s="242"/>
      <c r="C28" s="9"/>
      <c r="D28" s="248"/>
      <c r="E28" s="249"/>
      <c r="F28" s="249"/>
    </row>
    <row r="29" spans="1:6" ht="15">
      <c r="A29" s="242" t="s">
        <v>346</v>
      </c>
      <c r="B29" s="242"/>
      <c r="C29" s="242"/>
      <c r="D29" s="248"/>
      <c r="E29" s="249"/>
      <c r="F29" s="249"/>
    </row>
    <row r="30" spans="1:6" ht="15">
      <c r="A30" s="242" t="s">
        <v>347</v>
      </c>
      <c r="B30" s="242"/>
      <c r="C30" s="242"/>
      <c r="D30" s="248"/>
      <c r="E30" s="249"/>
      <c r="F30" s="249"/>
    </row>
    <row r="31" spans="1:6" ht="15">
      <c r="A31" s="242" t="s">
        <v>348</v>
      </c>
      <c r="B31" s="242"/>
      <c r="C31" s="242"/>
      <c r="D31" s="248"/>
      <c r="E31" s="249"/>
      <c r="F31" s="249"/>
    </row>
    <row r="32" spans="1:6" ht="15">
      <c r="A32" s="242" t="s">
        <v>349</v>
      </c>
      <c r="B32" s="242"/>
      <c r="C32" s="242"/>
      <c r="D32" s="248"/>
      <c r="E32" s="249"/>
      <c r="F32" s="249"/>
    </row>
    <row r="33" spans="1:6" ht="15">
      <c r="A33" s="242" t="s">
        <v>350</v>
      </c>
      <c r="B33" s="242"/>
      <c r="C33" s="242"/>
      <c r="D33" s="248"/>
      <c r="E33" s="249"/>
      <c r="F33" s="249"/>
    </row>
    <row r="34" spans="1:6" ht="15">
      <c r="A34" s="242" t="s">
        <v>351</v>
      </c>
      <c r="B34" s="242"/>
      <c r="C34" s="242"/>
      <c r="D34" s="248"/>
      <c r="E34" s="249"/>
      <c r="F34" s="249"/>
    </row>
    <row r="35" spans="1:6" ht="15">
      <c r="A35" s="242" t="s">
        <v>352</v>
      </c>
      <c r="B35" s="242"/>
      <c r="C35" s="242"/>
      <c r="D35" s="248"/>
      <c r="E35" s="249"/>
      <c r="F35" s="249"/>
    </row>
    <row r="36" spans="1:6" ht="15">
      <c r="A36" s="242" t="s">
        <v>353</v>
      </c>
      <c r="B36" s="242"/>
      <c r="C36" s="242"/>
      <c r="D36" s="248"/>
      <c r="E36" s="249"/>
      <c r="F36" s="249"/>
    </row>
    <row r="37" spans="1:6" ht="101.25" customHeight="1">
      <c r="A37" s="242" t="s">
        <v>354</v>
      </c>
      <c r="B37" s="547" t="s">
        <v>910</v>
      </c>
      <c r="C37" s="547">
        <v>1</v>
      </c>
      <c r="D37" s="548">
        <v>43272</v>
      </c>
      <c r="E37" s="246" t="s">
        <v>1111</v>
      </c>
      <c r="F37" s="246" t="s">
        <v>1112</v>
      </c>
    </row>
    <row r="38" spans="1:6" ht="133.5" customHeight="1">
      <c r="A38" s="242" t="s">
        <v>354</v>
      </c>
      <c r="B38" s="547" t="s">
        <v>1113</v>
      </c>
      <c r="C38" s="547">
        <v>1</v>
      </c>
      <c r="D38" s="548">
        <v>43278</v>
      </c>
      <c r="E38" s="246" t="s">
        <v>1114</v>
      </c>
      <c r="F38" s="246" t="s">
        <v>1115</v>
      </c>
    </row>
    <row r="39" spans="1:6" ht="113.25" customHeight="1">
      <c r="A39" s="242" t="s">
        <v>354</v>
      </c>
      <c r="B39" s="547" t="s">
        <v>893</v>
      </c>
      <c r="C39" s="547">
        <v>1</v>
      </c>
      <c r="D39" s="548">
        <v>43279</v>
      </c>
      <c r="E39" s="246" t="s">
        <v>1116</v>
      </c>
      <c r="F39" s="246" t="s">
        <v>1117</v>
      </c>
    </row>
    <row r="40" spans="1:6" ht="168" customHeight="1">
      <c r="A40" s="242" t="s">
        <v>354</v>
      </c>
      <c r="B40" s="547" t="s">
        <v>1118</v>
      </c>
      <c r="C40" s="547">
        <v>1</v>
      </c>
      <c r="D40" s="548">
        <v>43358</v>
      </c>
      <c r="E40" s="246" t="s">
        <v>1119</v>
      </c>
      <c r="F40" s="246" t="s">
        <v>1120</v>
      </c>
    </row>
    <row r="41" spans="1:6" ht="123.75" customHeight="1">
      <c r="A41" s="242" t="s">
        <v>354</v>
      </c>
      <c r="B41" s="961" t="s">
        <v>1121</v>
      </c>
      <c r="C41" s="961">
        <v>2</v>
      </c>
      <c r="D41" s="548">
        <v>43446</v>
      </c>
      <c r="E41" s="246" t="s">
        <v>1122</v>
      </c>
      <c r="F41" s="246" t="s">
        <v>1123</v>
      </c>
    </row>
    <row r="42" spans="1:6" ht="128.25" customHeight="1">
      <c r="A42" s="242" t="s">
        <v>354</v>
      </c>
      <c r="B42" s="962"/>
      <c r="C42" s="962"/>
      <c r="D42" s="548">
        <v>43454</v>
      </c>
      <c r="E42" s="246" t="s">
        <v>1124</v>
      </c>
      <c r="F42" s="246" t="s">
        <v>1125</v>
      </c>
    </row>
    <row r="43" spans="1:6" ht="142.5" customHeight="1">
      <c r="A43" s="242" t="s">
        <v>354</v>
      </c>
      <c r="B43" s="547" t="s">
        <v>1126</v>
      </c>
      <c r="C43" s="547">
        <v>1</v>
      </c>
      <c r="D43" s="548">
        <v>43454</v>
      </c>
      <c r="E43" s="246" t="s">
        <v>1127</v>
      </c>
      <c r="F43" s="246" t="s">
        <v>1128</v>
      </c>
    </row>
    <row r="44" spans="1:6" ht="150.75" customHeight="1">
      <c r="A44" s="242" t="s">
        <v>354</v>
      </c>
      <c r="B44" s="547" t="s">
        <v>1129</v>
      </c>
      <c r="C44" s="547">
        <v>1</v>
      </c>
      <c r="D44" s="548">
        <v>43101</v>
      </c>
      <c r="E44" s="246" t="s">
        <v>1130</v>
      </c>
      <c r="F44" s="246" t="s">
        <v>1131</v>
      </c>
    </row>
    <row r="45" spans="1:6" ht="136.5" customHeight="1">
      <c r="A45" s="242" t="s">
        <v>354</v>
      </c>
      <c r="B45" s="547" t="s">
        <v>1132</v>
      </c>
      <c r="C45" s="242">
        <v>1</v>
      </c>
      <c r="D45" s="548">
        <v>43517</v>
      </c>
      <c r="E45" s="246" t="s">
        <v>1133</v>
      </c>
      <c r="F45" s="246" t="s">
        <v>1134</v>
      </c>
    </row>
    <row r="46" spans="1:6" ht="15">
      <c r="A46" s="242" t="s">
        <v>49</v>
      </c>
      <c r="B46" s="242"/>
      <c r="C46" s="242"/>
      <c r="D46" s="248"/>
      <c r="E46" s="249"/>
      <c r="F46" s="249"/>
    </row>
    <row r="47" spans="1:6" ht="15">
      <c r="A47" s="547" t="s">
        <v>19</v>
      </c>
      <c r="B47" s="242"/>
      <c r="C47" s="242"/>
      <c r="D47" s="248"/>
      <c r="E47" s="249"/>
      <c r="F47" s="249"/>
    </row>
    <row r="52" spans="1:7" ht="15" customHeight="1">
      <c r="A52" s="204"/>
      <c r="B52" s="204"/>
      <c r="C52" s="204"/>
      <c r="D52" s="738" t="s">
        <v>13</v>
      </c>
      <c r="E52" s="738"/>
      <c r="F52" s="219"/>
      <c r="G52" s="205"/>
    </row>
    <row r="53" spans="1:7" ht="15" customHeight="1">
      <c r="A53" s="204"/>
      <c r="B53" s="204"/>
      <c r="C53" s="204"/>
      <c r="D53" s="738" t="s">
        <v>14</v>
      </c>
      <c r="E53" s="738"/>
      <c r="F53" s="205"/>
      <c r="G53" s="205"/>
    </row>
    <row r="54" spans="1:7" ht="15" customHeight="1">
      <c r="A54" s="204"/>
      <c r="B54" s="204"/>
      <c r="C54" s="204"/>
      <c r="D54" s="738" t="s">
        <v>88</v>
      </c>
      <c r="E54" s="738"/>
      <c r="F54" s="205"/>
      <c r="G54" s="205"/>
    </row>
    <row r="55" spans="1:7" ht="12.75">
      <c r="A55" s="204" t="s">
        <v>12</v>
      </c>
      <c r="C55" s="204"/>
      <c r="D55" s="206" t="s">
        <v>85</v>
      </c>
      <c r="E55" s="206"/>
      <c r="F55" s="206"/>
      <c r="G55" s="209"/>
    </row>
  </sheetData>
  <sheetProtection/>
  <mergeCells count="10">
    <mergeCell ref="D53:E53"/>
    <mergeCell ref="D54:E54"/>
    <mergeCell ref="A1:E1"/>
    <mergeCell ref="A2:F2"/>
    <mergeCell ref="A4:G4"/>
    <mergeCell ref="A19:G19"/>
    <mergeCell ref="D52:E52"/>
    <mergeCell ref="E20:F20"/>
    <mergeCell ref="B41:B42"/>
    <mergeCell ref="C41:C42"/>
  </mergeCells>
  <printOptions horizontalCentered="1"/>
  <pageMargins left="0.17" right="0.17" top="0.2362204724409449" bottom="0" header="0.2362204724409449" footer="0.2362204724409449"/>
  <pageSetup horizontalDpi="600" verticalDpi="600" orientation="landscape" paperSize="9" scale="80" r:id="rId1"/>
</worksheet>
</file>

<file path=xl/worksheets/sheet56.xml><?xml version="1.0" encoding="utf-8"?>
<worksheet xmlns="http://schemas.openxmlformats.org/spreadsheetml/2006/main" xmlns:r="http://schemas.openxmlformats.org/officeDocument/2006/relationships">
  <sheetPr>
    <pageSetUpPr fitToPage="1"/>
  </sheetPr>
  <dimension ref="B2:H13"/>
  <sheetViews>
    <sheetView view="pageBreakPreview" zoomScale="90" zoomScaleSheetLayoutView="90" zoomScalePageLayoutView="0" workbookViewId="0" topLeftCell="A1">
      <selection activeCell="S31" sqref="S31"/>
    </sheetView>
  </sheetViews>
  <sheetFormatPr defaultColWidth="9.140625" defaultRowHeight="12.75"/>
  <sheetData>
    <row r="2" ht="12.75">
      <c r="B2" s="15"/>
    </row>
    <row r="4" spans="2:8" ht="12.75" customHeight="1">
      <c r="B4" s="963" t="s">
        <v>708</v>
      </c>
      <c r="C4" s="963"/>
      <c r="D4" s="963"/>
      <c r="E4" s="963"/>
      <c r="F4" s="963"/>
      <c r="G4" s="963"/>
      <c r="H4" s="963"/>
    </row>
    <row r="5" spans="2:8" ht="12.75" customHeight="1">
      <c r="B5" s="963"/>
      <c r="C5" s="963"/>
      <c r="D5" s="963"/>
      <c r="E5" s="963"/>
      <c r="F5" s="963"/>
      <c r="G5" s="963"/>
      <c r="H5" s="963"/>
    </row>
    <row r="6" spans="2:8" ht="12.75" customHeight="1">
      <c r="B6" s="963"/>
      <c r="C6" s="963"/>
      <c r="D6" s="963"/>
      <c r="E6" s="963"/>
      <c r="F6" s="963"/>
      <c r="G6" s="963"/>
      <c r="H6" s="963"/>
    </row>
    <row r="7" spans="2:8" ht="12.75" customHeight="1">
      <c r="B7" s="963"/>
      <c r="C7" s="963"/>
      <c r="D7" s="963"/>
      <c r="E7" s="963"/>
      <c r="F7" s="963"/>
      <c r="G7" s="963"/>
      <c r="H7" s="963"/>
    </row>
    <row r="8" spans="2:8" ht="12.75" customHeight="1">
      <c r="B8" s="963"/>
      <c r="C8" s="963"/>
      <c r="D8" s="963"/>
      <c r="E8" s="963"/>
      <c r="F8" s="963"/>
      <c r="G8" s="963"/>
      <c r="H8" s="963"/>
    </row>
    <row r="9" spans="2:8" ht="12.75" customHeight="1">
      <c r="B9" s="963"/>
      <c r="C9" s="963"/>
      <c r="D9" s="963"/>
      <c r="E9" s="963"/>
      <c r="F9" s="963"/>
      <c r="G9" s="963"/>
      <c r="H9" s="963"/>
    </row>
    <row r="10" spans="2:8" ht="12.75" customHeight="1">
      <c r="B10" s="963"/>
      <c r="C10" s="963"/>
      <c r="D10" s="963"/>
      <c r="E10" s="963"/>
      <c r="F10" s="963"/>
      <c r="G10" s="963"/>
      <c r="H10" s="963"/>
    </row>
    <row r="11" spans="2:8" ht="12.75" customHeight="1">
      <c r="B11" s="963"/>
      <c r="C11" s="963"/>
      <c r="D11" s="963"/>
      <c r="E11" s="963"/>
      <c r="F11" s="963"/>
      <c r="G11" s="963"/>
      <c r="H11" s="963"/>
    </row>
    <row r="12" spans="2:8" ht="12.75" customHeight="1">
      <c r="B12" s="963"/>
      <c r="C12" s="963"/>
      <c r="D12" s="963"/>
      <c r="E12" s="963"/>
      <c r="F12" s="963"/>
      <c r="G12" s="963"/>
      <c r="H12" s="963"/>
    </row>
    <row r="13" spans="2:8" ht="12.75" customHeight="1">
      <c r="B13" s="963"/>
      <c r="C13" s="963"/>
      <c r="D13" s="963"/>
      <c r="E13" s="963"/>
      <c r="F13" s="963"/>
      <c r="G13" s="963"/>
      <c r="H13" s="963"/>
    </row>
  </sheetData>
  <sheetProtection/>
  <mergeCells count="1">
    <mergeCell ref="B4:H13"/>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57.xml><?xml version="1.0" encoding="utf-8"?>
<worksheet xmlns="http://schemas.openxmlformats.org/spreadsheetml/2006/main" xmlns:r="http://schemas.openxmlformats.org/officeDocument/2006/relationships">
  <sheetPr>
    <pageSetUpPr fitToPage="1"/>
  </sheetPr>
  <dimension ref="A1:T31"/>
  <sheetViews>
    <sheetView view="pageBreakPreview" zoomScaleNormal="90" zoomScaleSheetLayoutView="100" zoomScalePageLayoutView="0" workbookViewId="0" topLeftCell="A1">
      <selection activeCell="A6" sqref="A6:B6"/>
    </sheetView>
  </sheetViews>
  <sheetFormatPr defaultColWidth="9.140625" defaultRowHeight="12.75"/>
  <cols>
    <col min="1" max="1" width="4.7109375" style="49" customWidth="1"/>
    <col min="2" max="2" width="16.8515625" style="49" customWidth="1"/>
    <col min="3" max="3" width="11.7109375" style="49" customWidth="1"/>
    <col min="4" max="4" width="12.00390625" style="49" customWidth="1"/>
    <col min="5" max="5" width="12.140625" style="49" customWidth="1"/>
    <col min="6" max="6" width="17.421875" style="49" customWidth="1"/>
    <col min="7" max="7" width="12.421875" style="49" customWidth="1"/>
    <col min="8" max="8" width="16.00390625" style="49" customWidth="1"/>
    <col min="9" max="9" width="12.7109375" style="49" customWidth="1"/>
    <col min="10" max="10" width="15.00390625" style="49" customWidth="1"/>
    <col min="11" max="11" width="16.00390625" style="49" customWidth="1"/>
    <col min="12" max="12" width="11.8515625" style="49" customWidth="1"/>
    <col min="13" max="16384" width="9.140625" style="49" customWidth="1"/>
  </cols>
  <sheetData>
    <row r="1" spans="3:11" ht="15" customHeight="1">
      <c r="C1" s="637"/>
      <c r="D1" s="637"/>
      <c r="E1" s="637"/>
      <c r="F1" s="637"/>
      <c r="G1" s="637"/>
      <c r="H1" s="637"/>
      <c r="I1" s="160"/>
      <c r="J1" s="809" t="s">
        <v>534</v>
      </c>
      <c r="K1" s="809"/>
    </row>
    <row r="2" spans="1:11" s="56" customFormat="1" ht="19.5" customHeight="1">
      <c r="A2" s="967" t="s">
        <v>0</v>
      </c>
      <c r="B2" s="967"/>
      <c r="C2" s="967"/>
      <c r="D2" s="967"/>
      <c r="E2" s="967"/>
      <c r="F2" s="967"/>
      <c r="G2" s="967"/>
      <c r="H2" s="967"/>
      <c r="I2" s="967"/>
      <c r="J2" s="967"/>
      <c r="K2" s="967"/>
    </row>
    <row r="3" spans="1:11" s="56" customFormat="1" ht="19.5" customHeight="1">
      <c r="A3" s="968" t="s">
        <v>704</v>
      </c>
      <c r="B3" s="968"/>
      <c r="C3" s="968"/>
      <c r="D3" s="968"/>
      <c r="E3" s="968"/>
      <c r="F3" s="968"/>
      <c r="G3" s="968"/>
      <c r="H3" s="968"/>
      <c r="I3" s="968"/>
      <c r="J3" s="968"/>
      <c r="K3" s="968"/>
    </row>
    <row r="4" spans="1:11" s="56" customFormat="1" ht="14.25" customHeight="1">
      <c r="A4" s="65"/>
      <c r="B4" s="65"/>
      <c r="C4" s="65"/>
      <c r="D4" s="65"/>
      <c r="E4" s="65"/>
      <c r="F4" s="65"/>
      <c r="G4" s="65"/>
      <c r="H4" s="65"/>
      <c r="I4" s="65"/>
      <c r="J4" s="65"/>
      <c r="K4" s="65"/>
    </row>
    <row r="5" spans="1:11" s="56" customFormat="1" ht="18" customHeight="1">
      <c r="A5" s="866" t="s">
        <v>709</v>
      </c>
      <c r="B5" s="866"/>
      <c r="C5" s="866"/>
      <c r="D5" s="866"/>
      <c r="E5" s="866"/>
      <c r="F5" s="866"/>
      <c r="G5" s="866"/>
      <c r="H5" s="866"/>
      <c r="I5" s="866"/>
      <c r="J5" s="866"/>
      <c r="K5" s="866"/>
    </row>
    <row r="6" spans="1:11" ht="15.75">
      <c r="A6" s="667" t="s">
        <v>1137</v>
      </c>
      <c r="B6" s="667"/>
      <c r="C6" s="108"/>
      <c r="D6" s="108"/>
      <c r="E6" s="108"/>
      <c r="F6" s="108"/>
      <c r="G6" s="108"/>
      <c r="H6" s="108"/>
      <c r="I6" s="108"/>
      <c r="J6" s="108"/>
      <c r="K6" s="108"/>
    </row>
    <row r="7" spans="1:20" ht="29.25" customHeight="1">
      <c r="A7" s="965" t="s">
        <v>75</v>
      </c>
      <c r="B7" s="965" t="s">
        <v>76</v>
      </c>
      <c r="C7" s="965" t="s">
        <v>77</v>
      </c>
      <c r="D7" s="965" t="s">
        <v>158</v>
      </c>
      <c r="E7" s="965"/>
      <c r="F7" s="965"/>
      <c r="G7" s="965"/>
      <c r="H7" s="965"/>
      <c r="I7" s="679" t="s">
        <v>240</v>
      </c>
      <c r="J7" s="965" t="s">
        <v>78</v>
      </c>
      <c r="K7" s="965" t="s">
        <v>479</v>
      </c>
      <c r="L7" s="964" t="s">
        <v>79</v>
      </c>
      <c r="S7" s="55"/>
      <c r="T7" s="55"/>
    </row>
    <row r="8" spans="1:12" ht="33.75" customHeight="1">
      <c r="A8" s="965"/>
      <c r="B8" s="965"/>
      <c r="C8" s="965"/>
      <c r="D8" s="965" t="s">
        <v>80</v>
      </c>
      <c r="E8" s="965" t="s">
        <v>81</v>
      </c>
      <c r="F8" s="965"/>
      <c r="G8" s="965"/>
      <c r="H8" s="51" t="s">
        <v>82</v>
      </c>
      <c r="I8" s="966"/>
      <c r="J8" s="965"/>
      <c r="K8" s="965"/>
      <c r="L8" s="964"/>
    </row>
    <row r="9" spans="1:12" ht="30">
      <c r="A9" s="965"/>
      <c r="B9" s="965"/>
      <c r="C9" s="965"/>
      <c r="D9" s="965"/>
      <c r="E9" s="51" t="s">
        <v>83</v>
      </c>
      <c r="F9" s="51" t="s">
        <v>84</v>
      </c>
      <c r="G9" s="51" t="s">
        <v>19</v>
      </c>
      <c r="H9" s="51"/>
      <c r="I9" s="680"/>
      <c r="J9" s="965"/>
      <c r="K9" s="965"/>
      <c r="L9" s="964"/>
    </row>
    <row r="10" spans="1:12" s="147" customFormat="1" ht="16.5" customHeight="1">
      <c r="A10" s="146">
        <v>1</v>
      </c>
      <c r="B10" s="146">
        <v>2</v>
      </c>
      <c r="C10" s="146">
        <v>3</v>
      </c>
      <c r="D10" s="146">
        <v>4</v>
      </c>
      <c r="E10" s="146">
        <v>5</v>
      </c>
      <c r="F10" s="146">
        <v>6</v>
      </c>
      <c r="G10" s="146">
        <v>7</v>
      </c>
      <c r="H10" s="146">
        <v>8</v>
      </c>
      <c r="I10" s="146">
        <v>9</v>
      </c>
      <c r="J10" s="146">
        <v>10</v>
      </c>
      <c r="K10" s="146">
        <v>11</v>
      </c>
      <c r="L10" s="146">
        <v>12</v>
      </c>
    </row>
    <row r="11" spans="1:12" ht="16.5" customHeight="1">
      <c r="A11" s="58">
        <v>1</v>
      </c>
      <c r="B11" s="59" t="s">
        <v>803</v>
      </c>
      <c r="C11" s="53">
        <v>30</v>
      </c>
      <c r="D11" s="52">
        <v>17</v>
      </c>
      <c r="E11" s="52">
        <v>4</v>
      </c>
      <c r="F11" s="52">
        <v>1</v>
      </c>
      <c r="G11" s="52">
        <f>E11+F11</f>
        <v>5</v>
      </c>
      <c r="H11" s="52">
        <f>D11+G11</f>
        <v>22</v>
      </c>
      <c r="I11" s="389">
        <f>J11</f>
        <v>8</v>
      </c>
      <c r="J11" s="52">
        <f>C11-H11</f>
        <v>8</v>
      </c>
      <c r="K11" s="52">
        <v>26</v>
      </c>
      <c r="L11" s="52"/>
    </row>
    <row r="12" spans="1:12" ht="16.5" customHeight="1">
      <c r="A12" s="58">
        <v>2</v>
      </c>
      <c r="B12" s="59" t="s">
        <v>804</v>
      </c>
      <c r="C12" s="53">
        <v>31</v>
      </c>
      <c r="D12" s="52">
        <v>24</v>
      </c>
      <c r="E12" s="52">
        <v>4</v>
      </c>
      <c r="F12" s="52">
        <v>0</v>
      </c>
      <c r="G12" s="52">
        <f aca="true" t="shared" si="0" ref="G12:G22">E12+F12</f>
        <v>4</v>
      </c>
      <c r="H12" s="52">
        <f aca="true" t="shared" si="1" ref="H12:H22">D12+G12</f>
        <v>28</v>
      </c>
      <c r="I12" s="389">
        <f aca="true" t="shared" si="2" ref="I12:I22">J12</f>
        <v>3</v>
      </c>
      <c r="J12" s="52">
        <f aca="true" t="shared" si="3" ref="J12:J22">C12-H12</f>
        <v>3</v>
      </c>
      <c r="K12" s="52">
        <v>27</v>
      </c>
      <c r="L12" s="52"/>
    </row>
    <row r="13" spans="1:12" ht="16.5" customHeight="1">
      <c r="A13" s="58">
        <v>3</v>
      </c>
      <c r="B13" s="59" t="s">
        <v>805</v>
      </c>
      <c r="C13" s="53">
        <v>30</v>
      </c>
      <c r="D13" s="52">
        <v>0</v>
      </c>
      <c r="E13" s="52">
        <v>5</v>
      </c>
      <c r="F13" s="52">
        <v>1</v>
      </c>
      <c r="G13" s="52">
        <f t="shared" si="0"/>
        <v>6</v>
      </c>
      <c r="H13" s="52">
        <f t="shared" si="1"/>
        <v>6</v>
      </c>
      <c r="I13" s="389">
        <f t="shared" si="2"/>
        <v>24</v>
      </c>
      <c r="J13" s="52">
        <f t="shared" si="3"/>
        <v>24</v>
      </c>
      <c r="K13" s="52">
        <v>25</v>
      </c>
      <c r="L13" s="52"/>
    </row>
    <row r="14" spans="1:12" ht="16.5" customHeight="1">
      <c r="A14" s="58">
        <v>4</v>
      </c>
      <c r="B14" s="59" t="s">
        <v>806</v>
      </c>
      <c r="C14" s="53">
        <v>31</v>
      </c>
      <c r="D14" s="52">
        <v>0</v>
      </c>
      <c r="E14" s="52">
        <v>4</v>
      </c>
      <c r="F14" s="52">
        <v>0</v>
      </c>
      <c r="G14" s="52">
        <f t="shared" si="0"/>
        <v>4</v>
      </c>
      <c r="H14" s="52">
        <f t="shared" si="1"/>
        <v>4</v>
      </c>
      <c r="I14" s="389">
        <f t="shared" si="2"/>
        <v>27</v>
      </c>
      <c r="J14" s="52">
        <f t="shared" si="3"/>
        <v>27</v>
      </c>
      <c r="K14" s="52">
        <v>27</v>
      </c>
      <c r="L14" s="52"/>
    </row>
    <row r="15" spans="1:12" ht="16.5" customHeight="1">
      <c r="A15" s="58">
        <v>5</v>
      </c>
      <c r="B15" s="59" t="s">
        <v>807</v>
      </c>
      <c r="C15" s="53">
        <v>31</v>
      </c>
      <c r="D15" s="52">
        <v>0</v>
      </c>
      <c r="E15" s="52">
        <v>4</v>
      </c>
      <c r="F15" s="52">
        <v>1</v>
      </c>
      <c r="G15" s="52">
        <f t="shared" si="0"/>
        <v>5</v>
      </c>
      <c r="H15" s="52">
        <f t="shared" si="1"/>
        <v>5</v>
      </c>
      <c r="I15" s="389">
        <f t="shared" si="2"/>
        <v>26</v>
      </c>
      <c r="J15" s="52">
        <f t="shared" si="3"/>
        <v>26</v>
      </c>
      <c r="K15" s="52">
        <v>27</v>
      </c>
      <c r="L15" s="52"/>
    </row>
    <row r="16" spans="1:12" s="57" customFormat="1" ht="16.5" customHeight="1">
      <c r="A16" s="58">
        <v>6</v>
      </c>
      <c r="B16" s="59" t="s">
        <v>808</v>
      </c>
      <c r="C16" s="58">
        <v>30</v>
      </c>
      <c r="D16" s="59">
        <v>0</v>
      </c>
      <c r="E16" s="59">
        <v>5</v>
      </c>
      <c r="F16" s="59">
        <v>3</v>
      </c>
      <c r="G16" s="52">
        <f t="shared" si="0"/>
        <v>8</v>
      </c>
      <c r="H16" s="52">
        <f t="shared" si="1"/>
        <v>8</v>
      </c>
      <c r="I16" s="389">
        <f t="shared" si="2"/>
        <v>22</v>
      </c>
      <c r="J16" s="52">
        <f t="shared" si="3"/>
        <v>22</v>
      </c>
      <c r="K16" s="59">
        <v>25</v>
      </c>
      <c r="L16" s="59"/>
    </row>
    <row r="17" spans="1:12" s="57" customFormat="1" ht="14.25">
      <c r="A17" s="58">
        <v>7</v>
      </c>
      <c r="B17" s="59" t="s">
        <v>809</v>
      </c>
      <c r="C17" s="58">
        <v>31</v>
      </c>
      <c r="D17" s="59">
        <v>11</v>
      </c>
      <c r="E17" s="59">
        <v>4</v>
      </c>
      <c r="F17" s="59">
        <v>0</v>
      </c>
      <c r="G17" s="52">
        <f t="shared" si="0"/>
        <v>4</v>
      </c>
      <c r="H17" s="52">
        <f t="shared" si="1"/>
        <v>15</v>
      </c>
      <c r="I17" s="389">
        <f t="shared" si="2"/>
        <v>16</v>
      </c>
      <c r="J17" s="52">
        <f t="shared" si="3"/>
        <v>16</v>
      </c>
      <c r="K17" s="59">
        <v>26</v>
      </c>
      <c r="L17" s="59"/>
    </row>
    <row r="18" spans="1:12" s="57" customFormat="1" ht="14.25">
      <c r="A18" s="58">
        <v>8</v>
      </c>
      <c r="B18" s="59" t="s">
        <v>810</v>
      </c>
      <c r="C18" s="58">
        <v>30</v>
      </c>
      <c r="D18" s="59">
        <v>0</v>
      </c>
      <c r="E18" s="59">
        <v>4</v>
      </c>
      <c r="F18" s="59">
        <v>1</v>
      </c>
      <c r="G18" s="52">
        <f t="shared" si="0"/>
        <v>5</v>
      </c>
      <c r="H18" s="52">
        <f t="shared" si="1"/>
        <v>5</v>
      </c>
      <c r="I18" s="389">
        <f t="shared" si="2"/>
        <v>25</v>
      </c>
      <c r="J18" s="52">
        <f t="shared" si="3"/>
        <v>25</v>
      </c>
      <c r="K18" s="59">
        <v>26</v>
      </c>
      <c r="L18" s="59"/>
    </row>
    <row r="19" spans="1:12" s="57" customFormat="1" ht="14.25">
      <c r="A19" s="58">
        <v>9</v>
      </c>
      <c r="B19" s="59" t="s">
        <v>811</v>
      </c>
      <c r="C19" s="58">
        <v>31</v>
      </c>
      <c r="D19" s="59">
        <v>0</v>
      </c>
      <c r="E19" s="59">
        <v>5</v>
      </c>
      <c r="F19" s="59">
        <v>1</v>
      </c>
      <c r="G19" s="52">
        <f t="shared" si="0"/>
        <v>6</v>
      </c>
      <c r="H19" s="52">
        <f t="shared" si="1"/>
        <v>6</v>
      </c>
      <c r="I19" s="389">
        <f t="shared" si="2"/>
        <v>25</v>
      </c>
      <c r="J19" s="52">
        <f t="shared" si="3"/>
        <v>25</v>
      </c>
      <c r="K19" s="59">
        <v>26</v>
      </c>
      <c r="L19" s="59"/>
    </row>
    <row r="20" spans="1:12" s="57" customFormat="1" ht="14.25">
      <c r="A20" s="58">
        <v>10</v>
      </c>
      <c r="B20" s="59" t="s">
        <v>812</v>
      </c>
      <c r="C20" s="58">
        <v>31</v>
      </c>
      <c r="D20" s="59">
        <v>0</v>
      </c>
      <c r="E20" s="59">
        <v>4</v>
      </c>
      <c r="F20" s="59">
        <v>1</v>
      </c>
      <c r="G20" s="52">
        <f t="shared" si="0"/>
        <v>5</v>
      </c>
      <c r="H20" s="52">
        <f t="shared" si="1"/>
        <v>5</v>
      </c>
      <c r="I20" s="389">
        <f t="shared" si="2"/>
        <v>26</v>
      </c>
      <c r="J20" s="52">
        <f t="shared" si="3"/>
        <v>26</v>
      </c>
      <c r="K20" s="59">
        <v>27</v>
      </c>
      <c r="L20" s="59"/>
    </row>
    <row r="21" spans="1:12" s="57" customFormat="1" ht="15">
      <c r="A21" s="58">
        <v>11</v>
      </c>
      <c r="B21" s="59" t="s">
        <v>813</v>
      </c>
      <c r="C21" s="58">
        <v>29</v>
      </c>
      <c r="D21" s="60">
        <v>0</v>
      </c>
      <c r="E21" s="59">
        <v>4</v>
      </c>
      <c r="F21" s="59">
        <v>0</v>
      </c>
      <c r="G21" s="52">
        <f t="shared" si="0"/>
        <v>4</v>
      </c>
      <c r="H21" s="52">
        <f t="shared" si="1"/>
        <v>4</v>
      </c>
      <c r="I21" s="389">
        <f t="shared" si="2"/>
        <v>25</v>
      </c>
      <c r="J21" s="52">
        <f t="shared" si="3"/>
        <v>25</v>
      </c>
      <c r="K21" s="59">
        <v>25</v>
      </c>
      <c r="L21" s="59"/>
    </row>
    <row r="22" spans="1:12" s="57" customFormat="1" ht="15">
      <c r="A22" s="58">
        <v>12</v>
      </c>
      <c r="B22" s="59" t="s">
        <v>814</v>
      </c>
      <c r="C22" s="58">
        <v>31</v>
      </c>
      <c r="D22" s="60">
        <v>0</v>
      </c>
      <c r="E22" s="59">
        <v>5</v>
      </c>
      <c r="F22" s="59">
        <v>1</v>
      </c>
      <c r="G22" s="59">
        <f t="shared" si="0"/>
        <v>6</v>
      </c>
      <c r="H22" s="52">
        <f t="shared" si="1"/>
        <v>6</v>
      </c>
      <c r="I22" s="389">
        <f t="shared" si="2"/>
        <v>25</v>
      </c>
      <c r="J22" s="52">
        <f t="shared" si="3"/>
        <v>25</v>
      </c>
      <c r="K22" s="59">
        <v>26</v>
      </c>
      <c r="L22" s="59"/>
    </row>
    <row r="23" spans="1:12" s="57" customFormat="1" ht="15">
      <c r="A23" s="59"/>
      <c r="B23" s="61" t="s">
        <v>19</v>
      </c>
      <c r="C23" s="58">
        <v>366</v>
      </c>
      <c r="D23" s="59"/>
      <c r="E23" s="59"/>
      <c r="F23" s="59"/>
      <c r="G23" s="59"/>
      <c r="H23" s="59"/>
      <c r="I23" s="59">
        <f>SUM(I11:I22)</f>
        <v>252</v>
      </c>
      <c r="J23" s="59">
        <f>SUM(J11:J22)</f>
        <v>252</v>
      </c>
      <c r="K23" s="59">
        <f>SUM(K11:K22)</f>
        <v>313</v>
      </c>
      <c r="L23" s="59"/>
    </row>
    <row r="24" spans="1:11" s="57" customFormat="1" ht="15">
      <c r="A24" s="62"/>
      <c r="B24" s="63"/>
      <c r="C24" s="64"/>
      <c r="D24" s="62"/>
      <c r="E24" s="62"/>
      <c r="F24" s="62"/>
      <c r="G24" s="971" t="s">
        <v>921</v>
      </c>
      <c r="H24" s="971"/>
      <c r="I24" s="390">
        <v>4</v>
      </c>
      <c r="J24" s="62"/>
      <c r="K24" s="62"/>
    </row>
    <row r="25" spans="2:12" ht="15">
      <c r="B25" s="54"/>
      <c r="C25" s="64"/>
      <c r="D25" s="62"/>
      <c r="E25" s="62"/>
      <c r="F25" s="62"/>
      <c r="G25" s="971" t="s">
        <v>922</v>
      </c>
      <c r="H25" s="971"/>
      <c r="I25" s="390">
        <f>I23-I24</f>
        <v>248</v>
      </c>
      <c r="J25" s="62"/>
      <c r="K25" s="62"/>
      <c r="L25" s="57"/>
    </row>
    <row r="26" spans="1:10" ht="15">
      <c r="A26" s="54"/>
      <c r="B26" s="54"/>
      <c r="C26" s="54"/>
      <c r="D26" s="54"/>
      <c r="E26" s="54"/>
      <c r="F26" s="54"/>
      <c r="G26" s="54"/>
      <c r="H26" s="54"/>
      <c r="I26" s="54"/>
      <c r="J26" s="54"/>
    </row>
    <row r="27" spans="1:10" ht="15">
      <c r="A27" s="54" t="s">
        <v>109</v>
      </c>
      <c r="C27" s="54"/>
      <c r="D27" s="54"/>
      <c r="E27" s="54"/>
      <c r="F27" s="54"/>
      <c r="G27" s="54"/>
      <c r="H27" s="54"/>
      <c r="I27" s="54"/>
      <c r="J27" s="54"/>
    </row>
    <row r="28" spans="1:11" ht="15">
      <c r="A28" s="54" t="s">
        <v>12</v>
      </c>
      <c r="B28" s="54"/>
      <c r="C28" s="54"/>
      <c r="D28" s="54"/>
      <c r="E28" s="54"/>
      <c r="F28" s="54"/>
      <c r="G28" s="54"/>
      <c r="H28" s="54"/>
      <c r="I28" s="54"/>
      <c r="J28" s="969" t="s">
        <v>13</v>
      </c>
      <c r="K28" s="969"/>
    </row>
    <row r="29" spans="1:11" ht="15">
      <c r="A29" s="970" t="s">
        <v>14</v>
      </c>
      <c r="B29" s="970"/>
      <c r="C29" s="970"/>
      <c r="D29" s="970"/>
      <c r="E29" s="970"/>
      <c r="F29" s="970"/>
      <c r="G29" s="970"/>
      <c r="H29" s="970"/>
      <c r="I29" s="970"/>
      <c r="J29" s="970"/>
      <c r="K29" s="970"/>
    </row>
    <row r="30" spans="1:11" ht="15">
      <c r="A30" s="970" t="s">
        <v>20</v>
      </c>
      <c r="B30" s="970"/>
      <c r="C30" s="970"/>
      <c r="D30" s="970"/>
      <c r="E30" s="970"/>
      <c r="F30" s="970"/>
      <c r="G30" s="970"/>
      <c r="H30" s="970"/>
      <c r="I30" s="970"/>
      <c r="J30" s="970"/>
      <c r="K30" s="970"/>
    </row>
    <row r="31" spans="1:11" ht="15">
      <c r="A31" s="54"/>
      <c r="B31" s="54"/>
      <c r="C31" s="54"/>
      <c r="D31" s="54"/>
      <c r="E31" s="54"/>
      <c r="F31" s="54"/>
      <c r="G31" s="54"/>
      <c r="I31" s="54" t="s">
        <v>85</v>
      </c>
      <c r="J31" s="54"/>
      <c r="K31" s="54"/>
    </row>
  </sheetData>
  <sheetProtection/>
  <mergeCells count="21">
    <mergeCell ref="J28:K28"/>
    <mergeCell ref="A29:K29"/>
    <mergeCell ref="A30:K30"/>
    <mergeCell ref="K7:K9"/>
    <mergeCell ref="G24:H24"/>
    <mergeCell ref="G25:H25"/>
    <mergeCell ref="B7:B9"/>
    <mergeCell ref="C7:C9"/>
    <mergeCell ref="D7:H7"/>
    <mergeCell ref="C1:H1"/>
    <mergeCell ref="J1:K1"/>
    <mergeCell ref="A2:K2"/>
    <mergeCell ref="A3:K3"/>
    <mergeCell ref="A5:K5"/>
    <mergeCell ref="A6:B6"/>
    <mergeCell ref="L7:L9"/>
    <mergeCell ref="D8:D9"/>
    <mergeCell ref="E8:G8"/>
    <mergeCell ref="J7:J9"/>
    <mergeCell ref="A7:A9"/>
    <mergeCell ref="I7:I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4" r:id="rId1"/>
</worksheet>
</file>

<file path=xl/worksheets/sheet58.xml><?xml version="1.0" encoding="utf-8"?>
<worksheet xmlns="http://schemas.openxmlformats.org/spreadsheetml/2006/main" xmlns:r="http://schemas.openxmlformats.org/officeDocument/2006/relationships">
  <sheetPr>
    <pageSetUpPr fitToPage="1"/>
  </sheetPr>
  <dimension ref="A1:S32"/>
  <sheetViews>
    <sheetView view="pageBreakPreview" zoomScaleSheetLayoutView="100" zoomScalePageLayoutView="0" workbookViewId="0" topLeftCell="A1">
      <selection activeCell="A6" sqref="A6"/>
    </sheetView>
  </sheetViews>
  <sheetFormatPr defaultColWidth="9.140625" defaultRowHeight="12.75"/>
  <cols>
    <col min="1" max="1" width="4.7109375" style="49" customWidth="1"/>
    <col min="2" max="2" width="14.7109375" style="49" customWidth="1"/>
    <col min="3" max="3" width="11.7109375" style="49" customWidth="1"/>
    <col min="4" max="4" width="12.00390625" style="49" customWidth="1"/>
    <col min="5" max="5" width="11.8515625" style="49" customWidth="1"/>
    <col min="6" max="6" width="18.8515625" style="49" customWidth="1"/>
    <col min="7" max="7" width="10.140625" style="49" customWidth="1"/>
    <col min="8" max="8" width="14.7109375" style="49" customWidth="1"/>
    <col min="9" max="9" width="15.28125" style="49" customWidth="1"/>
    <col min="10" max="10" width="14.7109375" style="49" customWidth="1"/>
    <col min="11" max="11" width="11.8515625" style="49" customWidth="1"/>
    <col min="12" max="16384" width="9.140625" style="49" customWidth="1"/>
  </cols>
  <sheetData>
    <row r="1" spans="3:10" ht="15" customHeight="1">
      <c r="C1" s="637"/>
      <c r="D1" s="637"/>
      <c r="E1" s="637"/>
      <c r="F1" s="637"/>
      <c r="G1" s="637"/>
      <c r="H1" s="637"/>
      <c r="I1" s="160"/>
      <c r="J1" s="41" t="s">
        <v>535</v>
      </c>
    </row>
    <row r="2" spans="1:10" s="56" customFormat="1" ht="19.5" customHeight="1">
      <c r="A2" s="967" t="s">
        <v>0</v>
      </c>
      <c r="B2" s="967"/>
      <c r="C2" s="967"/>
      <c r="D2" s="967"/>
      <c r="E2" s="967"/>
      <c r="F2" s="967"/>
      <c r="G2" s="967"/>
      <c r="H2" s="967"/>
      <c r="I2" s="967"/>
      <c r="J2" s="967"/>
    </row>
    <row r="3" spans="1:10" s="56" customFormat="1" ht="19.5" customHeight="1">
      <c r="A3" s="968" t="s">
        <v>704</v>
      </c>
      <c r="B3" s="968"/>
      <c r="C3" s="968"/>
      <c r="D3" s="968"/>
      <c r="E3" s="968"/>
      <c r="F3" s="968"/>
      <c r="G3" s="968"/>
      <c r="H3" s="968"/>
      <c r="I3" s="968"/>
      <c r="J3" s="968"/>
    </row>
    <row r="4" spans="1:10" s="56" customFormat="1" ht="14.25" customHeight="1">
      <c r="A4" s="65"/>
      <c r="B4" s="65"/>
      <c r="C4" s="65"/>
      <c r="D4" s="65"/>
      <c r="E4" s="65"/>
      <c r="F4" s="65"/>
      <c r="G4" s="65"/>
      <c r="H4" s="65"/>
      <c r="I4" s="65"/>
      <c r="J4" s="65"/>
    </row>
    <row r="5" spans="1:10" s="56" customFormat="1" ht="18" customHeight="1">
      <c r="A5" s="866" t="s">
        <v>710</v>
      </c>
      <c r="B5" s="866"/>
      <c r="C5" s="866"/>
      <c r="D5" s="866"/>
      <c r="E5" s="866"/>
      <c r="F5" s="866"/>
      <c r="G5" s="866"/>
      <c r="H5" s="866"/>
      <c r="I5" s="866"/>
      <c r="J5" s="866"/>
    </row>
    <row r="6" spans="1:10" ht="15.75">
      <c r="A6" s="587" t="s">
        <v>1137</v>
      </c>
      <c r="B6" s="587"/>
      <c r="C6" s="134"/>
      <c r="D6" s="134"/>
      <c r="E6" s="134"/>
      <c r="F6" s="134"/>
      <c r="G6" s="134"/>
      <c r="H6" s="134"/>
      <c r="I6" s="158"/>
      <c r="J6" s="158"/>
    </row>
    <row r="7" spans="1:11" ht="29.25" customHeight="1">
      <c r="A7" s="965" t="s">
        <v>75</v>
      </c>
      <c r="B7" s="965" t="s">
        <v>76</v>
      </c>
      <c r="C7" s="965" t="s">
        <v>77</v>
      </c>
      <c r="D7" s="965" t="s">
        <v>159</v>
      </c>
      <c r="E7" s="965"/>
      <c r="F7" s="965"/>
      <c r="G7" s="965"/>
      <c r="H7" s="965"/>
      <c r="I7" s="679" t="s">
        <v>240</v>
      </c>
      <c r="J7" s="965" t="s">
        <v>78</v>
      </c>
      <c r="K7" s="965" t="s">
        <v>228</v>
      </c>
    </row>
    <row r="8" spans="1:19" ht="33.75" customHeight="1">
      <c r="A8" s="965"/>
      <c r="B8" s="965"/>
      <c r="C8" s="965"/>
      <c r="D8" s="965" t="s">
        <v>80</v>
      </c>
      <c r="E8" s="965" t="s">
        <v>81</v>
      </c>
      <c r="F8" s="965"/>
      <c r="G8" s="965"/>
      <c r="H8" s="679" t="s">
        <v>82</v>
      </c>
      <c r="I8" s="966"/>
      <c r="J8" s="965"/>
      <c r="K8" s="965"/>
      <c r="R8" s="55"/>
      <c r="S8" s="55"/>
    </row>
    <row r="9" spans="1:11" ht="33.75" customHeight="1">
      <c r="A9" s="965"/>
      <c r="B9" s="965"/>
      <c r="C9" s="965"/>
      <c r="D9" s="965"/>
      <c r="E9" s="51" t="s">
        <v>83</v>
      </c>
      <c r="F9" s="51" t="s">
        <v>84</v>
      </c>
      <c r="G9" s="51" t="s">
        <v>19</v>
      </c>
      <c r="H9" s="680"/>
      <c r="I9" s="680"/>
      <c r="J9" s="965"/>
      <c r="K9" s="965"/>
    </row>
    <row r="10" spans="1:11" s="57" customFormat="1" ht="16.5" customHeight="1">
      <c r="A10" s="51">
        <v>1</v>
      </c>
      <c r="B10" s="51">
        <v>2</v>
      </c>
      <c r="C10" s="51">
        <v>3</v>
      </c>
      <c r="D10" s="51">
        <v>4</v>
      </c>
      <c r="E10" s="51">
        <v>5</v>
      </c>
      <c r="F10" s="51">
        <v>6</v>
      </c>
      <c r="G10" s="51">
        <v>7</v>
      </c>
      <c r="H10" s="51">
        <v>8</v>
      </c>
      <c r="I10" s="51">
        <v>9</v>
      </c>
      <c r="J10" s="51">
        <v>10</v>
      </c>
      <c r="K10" s="51">
        <v>11</v>
      </c>
    </row>
    <row r="11" spans="1:11" ht="16.5" customHeight="1">
      <c r="A11" s="58">
        <v>1</v>
      </c>
      <c r="B11" s="59" t="s">
        <v>803</v>
      </c>
      <c r="C11" s="53">
        <v>30</v>
      </c>
      <c r="D11" s="52">
        <v>17</v>
      </c>
      <c r="E11" s="52">
        <v>4</v>
      </c>
      <c r="F11" s="52">
        <v>1</v>
      </c>
      <c r="G11" s="52">
        <f>E11+F11</f>
        <v>5</v>
      </c>
      <c r="H11" s="52">
        <f>D11+G11</f>
        <v>22</v>
      </c>
      <c r="I11" s="389">
        <f>J11</f>
        <v>8</v>
      </c>
      <c r="J11" s="52">
        <f>C11-H11</f>
        <v>8</v>
      </c>
      <c r="K11" s="52"/>
    </row>
    <row r="12" spans="1:11" ht="16.5" customHeight="1">
      <c r="A12" s="58">
        <v>2</v>
      </c>
      <c r="B12" s="59" t="s">
        <v>804</v>
      </c>
      <c r="C12" s="53">
        <v>31</v>
      </c>
      <c r="D12" s="52">
        <v>24</v>
      </c>
      <c r="E12" s="52">
        <v>4</v>
      </c>
      <c r="F12" s="52">
        <v>0</v>
      </c>
      <c r="G12" s="52">
        <f aca="true" t="shared" si="0" ref="G12:G22">E12+F12</f>
        <v>4</v>
      </c>
      <c r="H12" s="52">
        <f aca="true" t="shared" si="1" ref="H12:H22">D12+G12</f>
        <v>28</v>
      </c>
      <c r="I12" s="389">
        <f aca="true" t="shared" si="2" ref="I12:I22">J12</f>
        <v>3</v>
      </c>
      <c r="J12" s="52">
        <f aca="true" t="shared" si="3" ref="J12:J22">C12-H12</f>
        <v>3</v>
      </c>
      <c r="K12" s="52"/>
    </row>
    <row r="13" spans="1:11" ht="16.5" customHeight="1">
      <c r="A13" s="58">
        <v>3</v>
      </c>
      <c r="B13" s="59" t="s">
        <v>805</v>
      </c>
      <c r="C13" s="53">
        <v>30</v>
      </c>
      <c r="D13" s="52">
        <v>0</v>
      </c>
      <c r="E13" s="52">
        <v>5</v>
      </c>
      <c r="F13" s="52">
        <v>1</v>
      </c>
      <c r="G13" s="52">
        <f t="shared" si="0"/>
        <v>6</v>
      </c>
      <c r="H13" s="52">
        <f t="shared" si="1"/>
        <v>6</v>
      </c>
      <c r="I13" s="389">
        <f t="shared" si="2"/>
        <v>24</v>
      </c>
      <c r="J13" s="52">
        <f t="shared" si="3"/>
        <v>24</v>
      </c>
      <c r="K13" s="59"/>
    </row>
    <row r="14" spans="1:11" ht="16.5" customHeight="1">
      <c r="A14" s="58">
        <v>4</v>
      </c>
      <c r="B14" s="59" t="s">
        <v>806</v>
      </c>
      <c r="C14" s="53">
        <v>31</v>
      </c>
      <c r="D14" s="52">
        <v>0</v>
      </c>
      <c r="E14" s="52">
        <v>4</v>
      </c>
      <c r="F14" s="52">
        <v>0</v>
      </c>
      <c r="G14" s="52">
        <f t="shared" si="0"/>
        <v>4</v>
      </c>
      <c r="H14" s="52">
        <f t="shared" si="1"/>
        <v>4</v>
      </c>
      <c r="I14" s="389">
        <f t="shared" si="2"/>
        <v>27</v>
      </c>
      <c r="J14" s="52">
        <f t="shared" si="3"/>
        <v>27</v>
      </c>
      <c r="K14" s="59"/>
    </row>
    <row r="15" spans="1:11" ht="16.5" customHeight="1">
      <c r="A15" s="58">
        <v>5</v>
      </c>
      <c r="B15" s="59" t="s">
        <v>807</v>
      </c>
      <c r="C15" s="53">
        <v>31</v>
      </c>
      <c r="D15" s="52">
        <v>0</v>
      </c>
      <c r="E15" s="52">
        <v>4</v>
      </c>
      <c r="F15" s="52">
        <v>1</v>
      </c>
      <c r="G15" s="52">
        <f t="shared" si="0"/>
        <v>5</v>
      </c>
      <c r="H15" s="52">
        <f t="shared" si="1"/>
        <v>5</v>
      </c>
      <c r="I15" s="389">
        <f t="shared" si="2"/>
        <v>26</v>
      </c>
      <c r="J15" s="52">
        <f t="shared" si="3"/>
        <v>26</v>
      </c>
      <c r="K15" s="59"/>
    </row>
    <row r="16" spans="1:11" s="57" customFormat="1" ht="16.5" customHeight="1">
      <c r="A16" s="58">
        <v>6</v>
      </c>
      <c r="B16" s="59" t="s">
        <v>808</v>
      </c>
      <c r="C16" s="58">
        <v>30</v>
      </c>
      <c r="D16" s="59">
        <v>0</v>
      </c>
      <c r="E16" s="59">
        <v>5</v>
      </c>
      <c r="F16" s="59">
        <v>3</v>
      </c>
      <c r="G16" s="52">
        <f t="shared" si="0"/>
        <v>8</v>
      </c>
      <c r="H16" s="52">
        <f t="shared" si="1"/>
        <v>8</v>
      </c>
      <c r="I16" s="389">
        <f t="shared" si="2"/>
        <v>22</v>
      </c>
      <c r="J16" s="52">
        <f t="shared" si="3"/>
        <v>22</v>
      </c>
      <c r="K16" s="59"/>
    </row>
    <row r="17" spans="1:11" s="57" customFormat="1" ht="14.25">
      <c r="A17" s="58">
        <v>7</v>
      </c>
      <c r="B17" s="59" t="s">
        <v>809</v>
      </c>
      <c r="C17" s="58">
        <v>31</v>
      </c>
      <c r="D17" s="59">
        <v>11</v>
      </c>
      <c r="E17" s="59">
        <v>4</v>
      </c>
      <c r="F17" s="59">
        <v>0</v>
      </c>
      <c r="G17" s="52">
        <f t="shared" si="0"/>
        <v>4</v>
      </c>
      <c r="H17" s="52">
        <f t="shared" si="1"/>
        <v>15</v>
      </c>
      <c r="I17" s="389">
        <f t="shared" si="2"/>
        <v>16</v>
      </c>
      <c r="J17" s="52">
        <f t="shared" si="3"/>
        <v>16</v>
      </c>
      <c r="K17" s="59"/>
    </row>
    <row r="18" spans="1:11" s="57" customFormat="1" ht="14.25">
      <c r="A18" s="58">
        <v>8</v>
      </c>
      <c r="B18" s="59" t="s">
        <v>810</v>
      </c>
      <c r="C18" s="58">
        <v>30</v>
      </c>
      <c r="D18" s="59">
        <v>0</v>
      </c>
      <c r="E18" s="59">
        <v>4</v>
      </c>
      <c r="F18" s="59">
        <v>1</v>
      </c>
      <c r="G18" s="52">
        <f t="shared" si="0"/>
        <v>5</v>
      </c>
      <c r="H18" s="52">
        <f t="shared" si="1"/>
        <v>5</v>
      </c>
      <c r="I18" s="389">
        <f t="shared" si="2"/>
        <v>25</v>
      </c>
      <c r="J18" s="52">
        <f t="shared" si="3"/>
        <v>25</v>
      </c>
      <c r="K18" s="59"/>
    </row>
    <row r="19" spans="1:11" s="57" customFormat="1" ht="14.25">
      <c r="A19" s="58">
        <v>9</v>
      </c>
      <c r="B19" s="59" t="s">
        <v>811</v>
      </c>
      <c r="C19" s="58">
        <v>31</v>
      </c>
      <c r="D19" s="59">
        <v>0</v>
      </c>
      <c r="E19" s="59">
        <v>5</v>
      </c>
      <c r="F19" s="59">
        <v>1</v>
      </c>
      <c r="G19" s="52">
        <f t="shared" si="0"/>
        <v>6</v>
      </c>
      <c r="H19" s="52">
        <f t="shared" si="1"/>
        <v>6</v>
      </c>
      <c r="I19" s="389">
        <f t="shared" si="2"/>
        <v>25</v>
      </c>
      <c r="J19" s="52">
        <f t="shared" si="3"/>
        <v>25</v>
      </c>
      <c r="K19" s="59"/>
    </row>
    <row r="20" spans="1:11" s="57" customFormat="1" ht="14.25">
      <c r="A20" s="58">
        <v>10</v>
      </c>
      <c r="B20" s="59" t="s">
        <v>815</v>
      </c>
      <c r="C20" s="58">
        <v>31</v>
      </c>
      <c r="D20" s="59">
        <v>0</v>
      </c>
      <c r="E20" s="59">
        <v>4</v>
      </c>
      <c r="F20" s="59">
        <v>1</v>
      </c>
      <c r="G20" s="52">
        <f t="shared" si="0"/>
        <v>5</v>
      </c>
      <c r="H20" s="52">
        <f t="shared" si="1"/>
        <v>5</v>
      </c>
      <c r="I20" s="389">
        <f t="shared" si="2"/>
        <v>26</v>
      </c>
      <c r="J20" s="52">
        <f t="shared" si="3"/>
        <v>26</v>
      </c>
      <c r="K20" s="59"/>
    </row>
    <row r="21" spans="1:11" s="57" customFormat="1" ht="15">
      <c r="A21" s="58">
        <v>11</v>
      </c>
      <c r="B21" s="59" t="s">
        <v>816</v>
      </c>
      <c r="C21" s="58">
        <v>29</v>
      </c>
      <c r="D21" s="60">
        <v>0</v>
      </c>
      <c r="E21" s="59">
        <v>4</v>
      </c>
      <c r="F21" s="59">
        <v>0</v>
      </c>
      <c r="G21" s="52">
        <f t="shared" si="0"/>
        <v>4</v>
      </c>
      <c r="H21" s="52">
        <f t="shared" si="1"/>
        <v>4</v>
      </c>
      <c r="I21" s="389">
        <f t="shared" si="2"/>
        <v>25</v>
      </c>
      <c r="J21" s="52">
        <f t="shared" si="3"/>
        <v>25</v>
      </c>
      <c r="K21" s="59"/>
    </row>
    <row r="22" spans="1:11" s="57" customFormat="1" ht="15">
      <c r="A22" s="58">
        <v>12</v>
      </c>
      <c r="B22" s="59" t="s">
        <v>817</v>
      </c>
      <c r="C22" s="58">
        <v>31</v>
      </c>
      <c r="D22" s="60">
        <v>0</v>
      </c>
      <c r="E22" s="59">
        <v>5</v>
      </c>
      <c r="F22" s="59">
        <v>1</v>
      </c>
      <c r="G22" s="59">
        <f t="shared" si="0"/>
        <v>6</v>
      </c>
      <c r="H22" s="52">
        <f t="shared" si="1"/>
        <v>6</v>
      </c>
      <c r="I22" s="389">
        <f t="shared" si="2"/>
        <v>25</v>
      </c>
      <c r="J22" s="52">
        <f t="shared" si="3"/>
        <v>25</v>
      </c>
      <c r="K22" s="59"/>
    </row>
    <row r="23" spans="1:11" s="57" customFormat="1" ht="15">
      <c r="A23" s="59"/>
      <c r="B23" s="61" t="s">
        <v>19</v>
      </c>
      <c r="C23" s="58">
        <v>366</v>
      </c>
      <c r="D23" s="59"/>
      <c r="E23" s="59"/>
      <c r="F23" s="59"/>
      <c r="G23" s="59"/>
      <c r="H23" s="59"/>
      <c r="I23" s="59">
        <f>SUM(I11:I22)</f>
        <v>252</v>
      </c>
      <c r="J23" s="59">
        <f>SUM(J11:J22)</f>
        <v>252</v>
      </c>
      <c r="K23" s="59"/>
    </row>
    <row r="24" spans="1:11" s="57" customFormat="1" ht="15">
      <c r="A24" s="62"/>
      <c r="B24" s="63"/>
      <c r="C24" s="64"/>
      <c r="D24" s="62"/>
      <c r="E24" s="62"/>
      <c r="F24" s="62"/>
      <c r="G24" s="971" t="s">
        <v>921</v>
      </c>
      <c r="H24" s="971"/>
      <c r="I24" s="390">
        <v>4</v>
      </c>
      <c r="J24" s="59"/>
      <c r="K24" s="59"/>
    </row>
    <row r="25" spans="2:10" ht="15">
      <c r="B25" s="54"/>
      <c r="C25" s="64"/>
      <c r="D25" s="62"/>
      <c r="E25" s="62"/>
      <c r="F25" s="62"/>
      <c r="G25" s="971" t="s">
        <v>922</v>
      </c>
      <c r="H25" s="971"/>
      <c r="I25" s="390">
        <f>I23-I24</f>
        <v>248</v>
      </c>
      <c r="J25" s="62"/>
    </row>
    <row r="26" spans="1:10" ht="15">
      <c r="A26" s="54"/>
      <c r="B26" s="54"/>
      <c r="C26" s="54"/>
      <c r="D26" s="54"/>
      <c r="E26" s="54"/>
      <c r="F26" s="54"/>
      <c r="G26" s="54"/>
      <c r="H26" s="54"/>
      <c r="I26" s="54"/>
      <c r="J26" s="54"/>
    </row>
    <row r="27" spans="1:10" ht="15">
      <c r="A27" s="54" t="s">
        <v>109</v>
      </c>
      <c r="B27" s="54"/>
      <c r="C27" s="54"/>
      <c r="D27" s="54"/>
      <c r="E27" s="54"/>
      <c r="F27" s="54"/>
      <c r="G27" s="54"/>
      <c r="H27" s="54"/>
      <c r="I27" s="54"/>
      <c r="J27" s="54"/>
    </row>
    <row r="28" ht="14.25">
      <c r="D28" s="49" t="s">
        <v>11</v>
      </c>
    </row>
    <row r="29" spans="1:10" ht="15">
      <c r="A29" s="54" t="s">
        <v>12</v>
      </c>
      <c r="B29" s="54"/>
      <c r="C29" s="54"/>
      <c r="D29" s="54"/>
      <c r="E29" s="54"/>
      <c r="F29" s="54"/>
      <c r="G29" s="54"/>
      <c r="H29" s="54"/>
      <c r="I29" s="54"/>
      <c r="J29" s="156" t="s">
        <v>13</v>
      </c>
    </row>
    <row r="30" spans="1:10" ht="15">
      <c r="A30" s="970" t="s">
        <v>14</v>
      </c>
      <c r="B30" s="970"/>
      <c r="C30" s="970"/>
      <c r="D30" s="970"/>
      <c r="E30" s="970"/>
      <c r="F30" s="970"/>
      <c r="G30" s="970"/>
      <c r="H30" s="970"/>
      <c r="I30" s="970"/>
      <c r="J30" s="970"/>
    </row>
    <row r="31" spans="1:10" ht="15">
      <c r="A31" s="970" t="s">
        <v>20</v>
      </c>
      <c r="B31" s="970"/>
      <c r="C31" s="970"/>
      <c r="D31" s="970"/>
      <c r="E31" s="970"/>
      <c r="F31" s="970"/>
      <c r="G31" s="970"/>
      <c r="H31" s="970"/>
      <c r="I31" s="970"/>
      <c r="J31" s="970"/>
    </row>
    <row r="32" spans="1:10" ht="15">
      <c r="A32" s="54"/>
      <c r="B32" s="54"/>
      <c r="C32" s="54"/>
      <c r="D32" s="54"/>
      <c r="E32" s="54"/>
      <c r="F32" s="54"/>
      <c r="G32" s="54"/>
      <c r="H32" s="54" t="s">
        <v>85</v>
      </c>
      <c r="I32" s="54"/>
      <c r="J32" s="54"/>
    </row>
  </sheetData>
  <sheetProtection/>
  <mergeCells count="18">
    <mergeCell ref="G24:H24"/>
    <mergeCell ref="G25:H25"/>
    <mergeCell ref="K7:K9"/>
    <mergeCell ref="H8:H9"/>
    <mergeCell ref="C1:H1"/>
    <mergeCell ref="A2:J2"/>
    <mergeCell ref="A3:J3"/>
    <mergeCell ref="A5:J5"/>
    <mergeCell ref="A30:J30"/>
    <mergeCell ref="A31:J31"/>
    <mergeCell ref="A7:A9"/>
    <mergeCell ref="B7:B9"/>
    <mergeCell ref="C7:C9"/>
    <mergeCell ref="D7:H7"/>
    <mergeCell ref="J7:J9"/>
    <mergeCell ref="D8:D9"/>
    <mergeCell ref="E8:G8"/>
    <mergeCell ref="I7:I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5" r:id="rId1"/>
</worksheet>
</file>

<file path=xl/worksheets/sheet59.xml><?xml version="1.0" encoding="utf-8"?>
<worksheet xmlns="http://schemas.openxmlformats.org/spreadsheetml/2006/main" xmlns:r="http://schemas.openxmlformats.org/officeDocument/2006/relationships">
  <sheetPr>
    <pageSetUpPr fitToPage="1"/>
  </sheetPr>
  <dimension ref="A1:U57"/>
  <sheetViews>
    <sheetView view="pageBreakPreview" zoomScaleNormal="70" zoomScaleSheetLayoutView="100" zoomScalePageLayoutView="0" workbookViewId="0" topLeftCell="A25">
      <selection activeCell="G45" sqref="G45"/>
    </sheetView>
  </sheetViews>
  <sheetFormatPr defaultColWidth="9.140625" defaultRowHeight="12.75"/>
  <cols>
    <col min="1" max="1" width="5.57421875" style="271" customWidth="1"/>
    <col min="2" max="2" width="23.8515625" style="271" customWidth="1"/>
    <col min="3" max="3" width="10.28125" style="271" customWidth="1"/>
    <col min="4" max="4" width="8.421875" style="271" customWidth="1"/>
    <col min="5" max="6" width="9.8515625" style="271" customWidth="1"/>
    <col min="7" max="7" width="10.8515625" style="271" customWidth="1"/>
    <col min="8" max="8" width="12.8515625" style="271" customWidth="1"/>
    <col min="9" max="9" width="8.7109375" style="257" customWidth="1"/>
    <col min="10" max="11" width="9.140625" style="257" bestFit="1" customWidth="1"/>
    <col min="12" max="12" width="8.140625" style="257" customWidth="1"/>
    <col min="13" max="14" width="8.57421875" style="257" bestFit="1" customWidth="1"/>
    <col min="15" max="15" width="8.421875" style="257" customWidth="1"/>
    <col min="16" max="16" width="8.140625" style="257" customWidth="1"/>
    <col min="17" max="18" width="8.8515625" style="257" customWidth="1"/>
    <col min="19" max="19" width="10.7109375" style="257" customWidth="1"/>
    <col min="20" max="20" width="14.140625" style="257" customWidth="1"/>
    <col min="21" max="21" width="9.140625" style="271" customWidth="1"/>
    <col min="22" max="16384" width="9.140625" style="257" customWidth="1"/>
  </cols>
  <sheetData>
    <row r="1" spans="7:20" ht="12.75" customHeight="1">
      <c r="G1" s="984"/>
      <c r="H1" s="984"/>
      <c r="I1" s="984"/>
      <c r="J1" s="271"/>
      <c r="K1" s="271"/>
      <c r="L1" s="271"/>
      <c r="M1" s="271"/>
      <c r="N1" s="271"/>
      <c r="O1" s="271"/>
      <c r="P1" s="271"/>
      <c r="Q1" s="986" t="s">
        <v>536</v>
      </c>
      <c r="R1" s="986"/>
      <c r="S1" s="986"/>
      <c r="T1" s="986"/>
    </row>
    <row r="2" spans="1:20" ht="15.75">
      <c r="A2" s="982" t="s">
        <v>0</v>
      </c>
      <c r="B2" s="982"/>
      <c r="C2" s="982"/>
      <c r="D2" s="982"/>
      <c r="E2" s="982"/>
      <c r="F2" s="982"/>
      <c r="G2" s="982"/>
      <c r="H2" s="982"/>
      <c r="I2" s="982"/>
      <c r="J2" s="982"/>
      <c r="K2" s="982"/>
      <c r="L2" s="982"/>
      <c r="M2" s="982"/>
      <c r="N2" s="982"/>
      <c r="O2" s="982"/>
      <c r="P2" s="982"/>
      <c r="Q2" s="982"/>
      <c r="R2" s="982"/>
      <c r="S2" s="982"/>
      <c r="T2" s="982"/>
    </row>
    <row r="3" spans="1:20" ht="18">
      <c r="A3" s="983" t="s">
        <v>704</v>
      </c>
      <c r="B3" s="983"/>
      <c r="C3" s="983"/>
      <c r="D3" s="983"/>
      <c r="E3" s="983"/>
      <c r="F3" s="983"/>
      <c r="G3" s="983"/>
      <c r="H3" s="983"/>
      <c r="I3" s="983"/>
      <c r="J3" s="983"/>
      <c r="K3" s="983"/>
      <c r="L3" s="983"/>
      <c r="M3" s="983"/>
      <c r="N3" s="983"/>
      <c r="O3" s="983"/>
      <c r="P3" s="983"/>
      <c r="Q3" s="983"/>
      <c r="R3" s="983"/>
      <c r="S3" s="983"/>
      <c r="T3" s="983"/>
    </row>
    <row r="4" spans="1:20" ht="12.75" customHeight="1">
      <c r="A4" s="981" t="s">
        <v>711</v>
      </c>
      <c r="B4" s="981"/>
      <c r="C4" s="981"/>
      <c r="D4" s="981"/>
      <c r="E4" s="981"/>
      <c r="F4" s="981"/>
      <c r="G4" s="981"/>
      <c r="H4" s="981"/>
      <c r="I4" s="981"/>
      <c r="J4" s="981"/>
      <c r="K4" s="981"/>
      <c r="L4" s="981"/>
      <c r="M4" s="981"/>
      <c r="N4" s="981"/>
      <c r="O4" s="981"/>
      <c r="P4" s="981"/>
      <c r="Q4" s="981"/>
      <c r="R4" s="981"/>
      <c r="S4" s="981"/>
      <c r="T4" s="981"/>
    </row>
    <row r="5" spans="1:21" s="258" customFormat="1" ht="7.5" customHeight="1">
      <c r="A5" s="981"/>
      <c r="B5" s="981"/>
      <c r="C5" s="981"/>
      <c r="D5" s="981"/>
      <c r="E5" s="981"/>
      <c r="F5" s="981"/>
      <c r="G5" s="981"/>
      <c r="H5" s="981"/>
      <c r="I5" s="981"/>
      <c r="J5" s="981"/>
      <c r="K5" s="981"/>
      <c r="L5" s="981"/>
      <c r="M5" s="981"/>
      <c r="N5" s="981"/>
      <c r="O5" s="981"/>
      <c r="P5" s="981"/>
      <c r="Q5" s="981"/>
      <c r="R5" s="981"/>
      <c r="S5" s="981"/>
      <c r="T5" s="981"/>
      <c r="U5" s="327"/>
    </row>
    <row r="6" spans="1:20" ht="12.75">
      <c r="A6" s="985"/>
      <c r="B6" s="985"/>
      <c r="C6" s="985"/>
      <c r="D6" s="985"/>
      <c r="E6" s="985"/>
      <c r="F6" s="985"/>
      <c r="G6" s="985"/>
      <c r="H6" s="985"/>
      <c r="I6" s="985"/>
      <c r="J6" s="985"/>
      <c r="K6" s="985"/>
      <c r="L6" s="985"/>
      <c r="M6" s="985"/>
      <c r="N6" s="985"/>
      <c r="O6" s="985"/>
      <c r="P6" s="985"/>
      <c r="Q6" s="985"/>
      <c r="R6" s="985"/>
      <c r="S6" s="985"/>
      <c r="T6" s="985"/>
    </row>
    <row r="7" spans="1:20" ht="12.75">
      <c r="A7" s="977" t="s">
        <v>1137</v>
      </c>
      <c r="B7" s="977"/>
      <c r="H7" s="272"/>
      <c r="I7" s="271"/>
      <c r="J7" s="271"/>
      <c r="K7" s="271"/>
      <c r="L7" s="973"/>
      <c r="M7" s="973"/>
      <c r="N7" s="973"/>
      <c r="O7" s="973"/>
      <c r="P7" s="973"/>
      <c r="Q7" s="973"/>
      <c r="R7" s="973"/>
      <c r="S7" s="973"/>
      <c r="T7" s="973"/>
    </row>
    <row r="8" spans="1:20" ht="24.75" customHeight="1">
      <c r="A8" s="874" t="s">
        <v>2</v>
      </c>
      <c r="B8" s="874" t="s">
        <v>3</v>
      </c>
      <c r="C8" s="974" t="s">
        <v>489</v>
      </c>
      <c r="D8" s="975"/>
      <c r="E8" s="975"/>
      <c r="F8" s="975"/>
      <c r="G8" s="976"/>
      <c r="H8" s="978" t="s">
        <v>86</v>
      </c>
      <c r="I8" s="974" t="s">
        <v>87</v>
      </c>
      <c r="J8" s="975"/>
      <c r="K8" s="975"/>
      <c r="L8" s="976"/>
      <c r="M8" s="874" t="s">
        <v>654</v>
      </c>
      <c r="N8" s="874"/>
      <c r="O8" s="874"/>
      <c r="P8" s="874"/>
      <c r="Q8" s="874"/>
      <c r="R8" s="874"/>
      <c r="S8" s="987" t="s">
        <v>852</v>
      </c>
      <c r="T8" s="987"/>
    </row>
    <row r="9" spans="1:20" ht="44.25" customHeight="1">
      <c r="A9" s="874"/>
      <c r="B9" s="874"/>
      <c r="C9" s="273" t="s">
        <v>5</v>
      </c>
      <c r="D9" s="273" t="s">
        <v>6</v>
      </c>
      <c r="E9" s="273" t="s">
        <v>357</v>
      </c>
      <c r="F9" s="274" t="s">
        <v>103</v>
      </c>
      <c r="G9" s="274" t="s">
        <v>229</v>
      </c>
      <c r="H9" s="979"/>
      <c r="I9" s="317" t="s">
        <v>92</v>
      </c>
      <c r="J9" s="317" t="s">
        <v>22</v>
      </c>
      <c r="K9" s="317" t="s">
        <v>44</v>
      </c>
      <c r="L9" s="317" t="s">
        <v>691</v>
      </c>
      <c r="M9" s="325" t="s">
        <v>19</v>
      </c>
      <c r="N9" s="361" t="s">
        <v>923</v>
      </c>
      <c r="O9" s="325" t="s">
        <v>656</v>
      </c>
      <c r="P9" s="325" t="s">
        <v>657</v>
      </c>
      <c r="Q9" s="325" t="s">
        <v>658</v>
      </c>
      <c r="R9" s="325" t="s">
        <v>659</v>
      </c>
      <c r="S9" s="338" t="s">
        <v>866</v>
      </c>
      <c r="T9" s="338" t="s">
        <v>864</v>
      </c>
    </row>
    <row r="10" spans="1:21" s="259" customFormat="1" ht="12.75">
      <c r="A10" s="332">
        <v>1</v>
      </c>
      <c r="B10" s="332">
        <v>2</v>
      </c>
      <c r="C10" s="332">
        <v>3</v>
      </c>
      <c r="D10" s="332">
        <v>4</v>
      </c>
      <c r="E10" s="332">
        <v>5</v>
      </c>
      <c r="F10" s="332">
        <v>6</v>
      </c>
      <c r="G10" s="332">
        <v>7</v>
      </c>
      <c r="H10" s="332">
        <v>8</v>
      </c>
      <c r="I10" s="332">
        <v>9</v>
      </c>
      <c r="J10" s="332">
        <v>10</v>
      </c>
      <c r="K10" s="332">
        <v>11</v>
      </c>
      <c r="L10" s="332">
        <v>12</v>
      </c>
      <c r="M10" s="332">
        <v>13</v>
      </c>
      <c r="N10" s="332">
        <v>14</v>
      </c>
      <c r="O10" s="332">
        <v>15</v>
      </c>
      <c r="P10" s="332">
        <v>16</v>
      </c>
      <c r="Q10" s="332">
        <v>17</v>
      </c>
      <c r="R10" s="332">
        <v>18</v>
      </c>
      <c r="S10" s="332">
        <v>19</v>
      </c>
      <c r="T10" s="332">
        <v>20</v>
      </c>
      <c r="U10" s="280"/>
    </row>
    <row r="11" spans="1:21" s="259" customFormat="1" ht="15.75" customHeight="1">
      <c r="A11" s="346">
        <v>1</v>
      </c>
      <c r="B11" s="347" t="s">
        <v>886</v>
      </c>
      <c r="C11" s="591">
        <v>35688</v>
      </c>
      <c r="D11" s="591">
        <v>17359</v>
      </c>
      <c r="E11" s="591">
        <v>0</v>
      </c>
      <c r="F11" s="591">
        <v>0</v>
      </c>
      <c r="G11" s="591">
        <f>SUM(C11:F11)</f>
        <v>53047</v>
      </c>
      <c r="H11" s="592">
        <v>248</v>
      </c>
      <c r="I11" s="593">
        <f>J11+K11+L11</f>
        <v>1315.5656000000001</v>
      </c>
      <c r="J11" s="593">
        <f>G11*0.0001*203</f>
        <v>1076.8541</v>
      </c>
      <c r="K11" s="593">
        <f>G11*0.0001*45</f>
        <v>238.71150000000003</v>
      </c>
      <c r="L11" s="593">
        <v>0</v>
      </c>
      <c r="M11" s="593">
        <f>N11+O11+P11+Q11</f>
        <v>263.11312</v>
      </c>
      <c r="N11" s="593">
        <f>G11*0.00002*248</f>
        <v>263.11312</v>
      </c>
      <c r="O11" s="591">
        <v>0</v>
      </c>
      <c r="P11" s="591">
        <v>0</v>
      </c>
      <c r="Q11" s="591">
        <v>0</v>
      </c>
      <c r="R11" s="591">
        <v>0</v>
      </c>
      <c r="S11" s="591">
        <v>1500</v>
      </c>
      <c r="T11" s="593">
        <f>I11*0.015</f>
        <v>19.733484</v>
      </c>
      <c r="U11" s="280"/>
    </row>
    <row r="12" spans="1:21" s="259" customFormat="1" ht="15">
      <c r="A12" s="346">
        <v>2</v>
      </c>
      <c r="B12" s="347" t="s">
        <v>887</v>
      </c>
      <c r="C12" s="591">
        <v>53520</v>
      </c>
      <c r="D12" s="591">
        <v>21392</v>
      </c>
      <c r="E12" s="591">
        <v>0</v>
      </c>
      <c r="F12" s="591">
        <v>27</v>
      </c>
      <c r="G12" s="591">
        <f aca="true" t="shared" si="0" ref="G12:G44">SUM(C12:F12)</f>
        <v>74939</v>
      </c>
      <c r="H12" s="592">
        <v>248</v>
      </c>
      <c r="I12" s="593">
        <f aca="true" t="shared" si="1" ref="I12:I45">J12+K12+L12</f>
        <v>1858.4872</v>
      </c>
      <c r="J12" s="593">
        <f aca="true" t="shared" si="2" ref="J12:J45">G12*0.0001*203</f>
        <v>1521.2617</v>
      </c>
      <c r="K12" s="593">
        <f aca="true" t="shared" si="3" ref="K12:K45">G12*0.0001*45</f>
        <v>337.2255</v>
      </c>
      <c r="L12" s="593">
        <v>0</v>
      </c>
      <c r="M12" s="593">
        <f aca="true" t="shared" si="4" ref="M12:M44">N12+O12+P12+Q12</f>
        <v>371.69744000000003</v>
      </c>
      <c r="N12" s="593">
        <f aca="true" t="shared" si="5" ref="N12:N44">G12*0.00002*248</f>
        <v>371.69744000000003</v>
      </c>
      <c r="O12" s="591">
        <v>0</v>
      </c>
      <c r="P12" s="591">
        <v>0</v>
      </c>
      <c r="Q12" s="591">
        <v>0</v>
      </c>
      <c r="R12" s="591">
        <v>0</v>
      </c>
      <c r="S12" s="591">
        <v>1500</v>
      </c>
      <c r="T12" s="593">
        <f aca="true" t="shared" si="6" ref="T12:T45">I12*0.015</f>
        <v>27.877308</v>
      </c>
      <c r="U12" s="280"/>
    </row>
    <row r="13" spans="1:21" s="259" customFormat="1" ht="15">
      <c r="A13" s="346">
        <v>3</v>
      </c>
      <c r="B13" s="347" t="s">
        <v>888</v>
      </c>
      <c r="C13" s="591">
        <v>63527</v>
      </c>
      <c r="D13" s="591">
        <v>10615</v>
      </c>
      <c r="E13" s="591">
        <v>0</v>
      </c>
      <c r="F13" s="591">
        <v>0</v>
      </c>
      <c r="G13" s="591">
        <f t="shared" si="0"/>
        <v>74142</v>
      </c>
      <c r="H13" s="592">
        <v>248</v>
      </c>
      <c r="I13" s="593">
        <f t="shared" si="1"/>
        <v>1838.7215999999999</v>
      </c>
      <c r="J13" s="593">
        <f t="shared" si="2"/>
        <v>1505.0826</v>
      </c>
      <c r="K13" s="593">
        <f t="shared" si="3"/>
        <v>333.639</v>
      </c>
      <c r="L13" s="593">
        <v>0</v>
      </c>
      <c r="M13" s="593">
        <f t="shared" si="4"/>
        <v>367.74432</v>
      </c>
      <c r="N13" s="593">
        <f t="shared" si="5"/>
        <v>367.74432</v>
      </c>
      <c r="O13" s="591">
        <v>0</v>
      </c>
      <c r="P13" s="591">
        <v>0</v>
      </c>
      <c r="Q13" s="591">
        <v>0</v>
      </c>
      <c r="R13" s="591">
        <v>0</v>
      </c>
      <c r="S13" s="591">
        <v>1500</v>
      </c>
      <c r="T13" s="593">
        <f t="shared" si="6"/>
        <v>27.580823999999996</v>
      </c>
      <c r="U13" s="280"/>
    </row>
    <row r="14" spans="1:21" s="259" customFormat="1" ht="15">
      <c r="A14" s="346">
        <v>4</v>
      </c>
      <c r="B14" s="347" t="s">
        <v>889</v>
      </c>
      <c r="C14" s="591">
        <v>67892</v>
      </c>
      <c r="D14" s="591">
        <v>12651</v>
      </c>
      <c r="E14" s="591">
        <v>0</v>
      </c>
      <c r="F14" s="591">
        <v>0</v>
      </c>
      <c r="G14" s="591">
        <f t="shared" si="0"/>
        <v>80543</v>
      </c>
      <c r="H14" s="592">
        <v>248</v>
      </c>
      <c r="I14" s="593">
        <f t="shared" si="1"/>
        <v>1997.4663999999998</v>
      </c>
      <c r="J14" s="593">
        <f t="shared" si="2"/>
        <v>1635.0229</v>
      </c>
      <c r="K14" s="593">
        <f t="shared" si="3"/>
        <v>362.4435</v>
      </c>
      <c r="L14" s="593">
        <v>0</v>
      </c>
      <c r="M14" s="593">
        <f t="shared" si="4"/>
        <v>399.49328</v>
      </c>
      <c r="N14" s="593">
        <f t="shared" si="5"/>
        <v>399.49328</v>
      </c>
      <c r="O14" s="591">
        <v>0</v>
      </c>
      <c r="P14" s="591">
        <v>0</v>
      </c>
      <c r="Q14" s="591">
        <v>0</v>
      </c>
      <c r="R14" s="591">
        <v>0</v>
      </c>
      <c r="S14" s="591">
        <v>1500</v>
      </c>
      <c r="T14" s="593">
        <f t="shared" si="6"/>
        <v>29.961995999999996</v>
      </c>
      <c r="U14" s="280"/>
    </row>
    <row r="15" spans="1:21" s="259" customFormat="1" ht="15">
      <c r="A15" s="346">
        <v>5</v>
      </c>
      <c r="B15" s="347" t="s">
        <v>890</v>
      </c>
      <c r="C15" s="591">
        <v>59103</v>
      </c>
      <c r="D15" s="591">
        <v>10308</v>
      </c>
      <c r="E15" s="591">
        <v>0</v>
      </c>
      <c r="F15" s="591">
        <v>0</v>
      </c>
      <c r="G15" s="591">
        <f t="shared" si="0"/>
        <v>69411</v>
      </c>
      <c r="H15" s="592">
        <v>248</v>
      </c>
      <c r="I15" s="593">
        <f t="shared" si="1"/>
        <v>1721.3928</v>
      </c>
      <c r="J15" s="593">
        <f t="shared" si="2"/>
        <v>1409.0433</v>
      </c>
      <c r="K15" s="593">
        <f t="shared" si="3"/>
        <v>312.34950000000003</v>
      </c>
      <c r="L15" s="593">
        <v>0</v>
      </c>
      <c r="M15" s="593">
        <f t="shared" si="4"/>
        <v>344.27856</v>
      </c>
      <c r="N15" s="593">
        <f t="shared" si="5"/>
        <v>344.27856</v>
      </c>
      <c r="O15" s="591">
        <v>0</v>
      </c>
      <c r="P15" s="591">
        <v>0</v>
      </c>
      <c r="Q15" s="591">
        <v>0</v>
      </c>
      <c r="R15" s="591">
        <v>0</v>
      </c>
      <c r="S15" s="591">
        <v>1500</v>
      </c>
      <c r="T15" s="593">
        <f t="shared" si="6"/>
        <v>25.820892</v>
      </c>
      <c r="U15" s="280"/>
    </row>
    <row r="16" spans="1:21" s="259" customFormat="1" ht="15">
      <c r="A16" s="346">
        <v>6</v>
      </c>
      <c r="B16" s="347" t="s">
        <v>891</v>
      </c>
      <c r="C16" s="591">
        <v>28180</v>
      </c>
      <c r="D16" s="591">
        <v>1154</v>
      </c>
      <c r="E16" s="591">
        <v>0</v>
      </c>
      <c r="F16" s="591">
        <v>0</v>
      </c>
      <c r="G16" s="591">
        <f t="shared" si="0"/>
        <v>29334</v>
      </c>
      <c r="H16" s="592">
        <v>248</v>
      </c>
      <c r="I16" s="593">
        <f t="shared" si="1"/>
        <v>727.4832000000001</v>
      </c>
      <c r="J16" s="593">
        <f t="shared" si="2"/>
        <v>595.4802000000001</v>
      </c>
      <c r="K16" s="593">
        <f t="shared" si="3"/>
        <v>132.00300000000001</v>
      </c>
      <c r="L16" s="593">
        <v>0</v>
      </c>
      <c r="M16" s="593">
        <f t="shared" si="4"/>
        <v>145.49664</v>
      </c>
      <c r="N16" s="593">
        <f t="shared" si="5"/>
        <v>145.49664</v>
      </c>
      <c r="O16" s="591">
        <v>0</v>
      </c>
      <c r="P16" s="591">
        <v>0</v>
      </c>
      <c r="Q16" s="591">
        <v>0</v>
      </c>
      <c r="R16" s="591">
        <v>0</v>
      </c>
      <c r="S16" s="591">
        <v>1500</v>
      </c>
      <c r="T16" s="593">
        <f t="shared" si="6"/>
        <v>10.912248000000002</v>
      </c>
      <c r="U16" s="280"/>
    </row>
    <row r="17" spans="1:21" s="259" customFormat="1" ht="15">
      <c r="A17" s="346">
        <v>7</v>
      </c>
      <c r="B17" s="347" t="s">
        <v>892</v>
      </c>
      <c r="C17" s="591">
        <v>29502</v>
      </c>
      <c r="D17" s="591">
        <v>3308</v>
      </c>
      <c r="E17" s="591">
        <v>0</v>
      </c>
      <c r="F17" s="591">
        <v>0</v>
      </c>
      <c r="G17" s="591">
        <f t="shared" si="0"/>
        <v>32810</v>
      </c>
      <c r="H17" s="592">
        <v>248</v>
      </c>
      <c r="I17" s="593">
        <f t="shared" si="1"/>
        <v>813.688</v>
      </c>
      <c r="J17" s="593">
        <f t="shared" si="2"/>
        <v>666.043</v>
      </c>
      <c r="K17" s="593">
        <f t="shared" si="3"/>
        <v>147.645</v>
      </c>
      <c r="L17" s="593">
        <v>0</v>
      </c>
      <c r="M17" s="593">
        <f t="shared" si="4"/>
        <v>162.73760000000001</v>
      </c>
      <c r="N17" s="593">
        <f t="shared" si="5"/>
        <v>162.73760000000001</v>
      </c>
      <c r="O17" s="591">
        <v>0</v>
      </c>
      <c r="P17" s="591">
        <v>0</v>
      </c>
      <c r="Q17" s="591">
        <v>0</v>
      </c>
      <c r="R17" s="591">
        <v>0</v>
      </c>
      <c r="S17" s="591">
        <v>1500</v>
      </c>
      <c r="T17" s="593">
        <f t="shared" si="6"/>
        <v>12.205319999999999</v>
      </c>
      <c r="U17" s="280"/>
    </row>
    <row r="18" spans="1:21" s="259" customFormat="1" ht="15">
      <c r="A18" s="346">
        <v>8</v>
      </c>
      <c r="B18" s="347" t="s">
        <v>893</v>
      </c>
      <c r="C18" s="591">
        <v>45988</v>
      </c>
      <c r="D18" s="591">
        <v>5022</v>
      </c>
      <c r="E18" s="591">
        <v>0</v>
      </c>
      <c r="F18" s="591">
        <v>0</v>
      </c>
      <c r="G18" s="591">
        <f t="shared" si="0"/>
        <v>51010</v>
      </c>
      <c r="H18" s="592">
        <v>248</v>
      </c>
      <c r="I18" s="593">
        <f t="shared" si="1"/>
        <v>1265.048</v>
      </c>
      <c r="J18" s="593">
        <f t="shared" si="2"/>
        <v>1035.503</v>
      </c>
      <c r="K18" s="593">
        <f t="shared" si="3"/>
        <v>229.545</v>
      </c>
      <c r="L18" s="593">
        <v>0</v>
      </c>
      <c r="M18" s="593">
        <f t="shared" si="4"/>
        <v>253.0096</v>
      </c>
      <c r="N18" s="593">
        <f t="shared" si="5"/>
        <v>253.0096</v>
      </c>
      <c r="O18" s="591">
        <v>0</v>
      </c>
      <c r="P18" s="591">
        <v>0</v>
      </c>
      <c r="Q18" s="591">
        <v>0</v>
      </c>
      <c r="R18" s="591">
        <v>0</v>
      </c>
      <c r="S18" s="591">
        <v>1500</v>
      </c>
      <c r="T18" s="593">
        <f t="shared" si="6"/>
        <v>18.97572</v>
      </c>
      <c r="U18" s="280"/>
    </row>
    <row r="19" spans="1:21" s="259" customFormat="1" ht="15">
      <c r="A19" s="346">
        <v>9</v>
      </c>
      <c r="B19" s="347" t="s">
        <v>894</v>
      </c>
      <c r="C19" s="591">
        <v>39037</v>
      </c>
      <c r="D19" s="591">
        <v>4718</v>
      </c>
      <c r="E19" s="591">
        <v>0</v>
      </c>
      <c r="F19" s="591">
        <v>0</v>
      </c>
      <c r="G19" s="591">
        <f t="shared" si="0"/>
        <v>43755</v>
      </c>
      <c r="H19" s="592">
        <v>248</v>
      </c>
      <c r="I19" s="593">
        <f t="shared" si="1"/>
        <v>1085.1240000000003</v>
      </c>
      <c r="J19" s="593">
        <f t="shared" si="2"/>
        <v>888.2265000000001</v>
      </c>
      <c r="K19" s="593">
        <f t="shared" si="3"/>
        <v>196.89750000000004</v>
      </c>
      <c r="L19" s="593">
        <v>0</v>
      </c>
      <c r="M19" s="593">
        <f t="shared" si="4"/>
        <v>217.02480000000003</v>
      </c>
      <c r="N19" s="593">
        <f t="shared" si="5"/>
        <v>217.02480000000003</v>
      </c>
      <c r="O19" s="591">
        <v>0</v>
      </c>
      <c r="P19" s="591">
        <v>0</v>
      </c>
      <c r="Q19" s="591">
        <v>0</v>
      </c>
      <c r="R19" s="591">
        <v>0</v>
      </c>
      <c r="S19" s="591">
        <v>1500</v>
      </c>
      <c r="T19" s="593">
        <f t="shared" si="6"/>
        <v>16.276860000000003</v>
      </c>
      <c r="U19" s="280"/>
    </row>
    <row r="20" spans="1:21" s="259" customFormat="1" ht="15">
      <c r="A20" s="346">
        <v>10</v>
      </c>
      <c r="B20" s="347" t="s">
        <v>895</v>
      </c>
      <c r="C20" s="591">
        <v>51161</v>
      </c>
      <c r="D20" s="591">
        <v>5137</v>
      </c>
      <c r="E20" s="591">
        <v>0</v>
      </c>
      <c r="F20" s="591">
        <v>0</v>
      </c>
      <c r="G20" s="591">
        <f t="shared" si="0"/>
        <v>56298</v>
      </c>
      <c r="H20" s="592">
        <v>248</v>
      </c>
      <c r="I20" s="593">
        <f t="shared" si="1"/>
        <v>1396.1904</v>
      </c>
      <c r="J20" s="593">
        <f t="shared" si="2"/>
        <v>1142.8494</v>
      </c>
      <c r="K20" s="593">
        <f t="shared" si="3"/>
        <v>253.341</v>
      </c>
      <c r="L20" s="593">
        <v>0</v>
      </c>
      <c r="M20" s="593">
        <f t="shared" si="4"/>
        <v>279.23808</v>
      </c>
      <c r="N20" s="593">
        <f t="shared" si="5"/>
        <v>279.23808</v>
      </c>
      <c r="O20" s="591">
        <v>0</v>
      </c>
      <c r="P20" s="591">
        <v>0</v>
      </c>
      <c r="Q20" s="591">
        <v>0</v>
      </c>
      <c r="R20" s="591">
        <v>0</v>
      </c>
      <c r="S20" s="591">
        <v>1500</v>
      </c>
      <c r="T20" s="593">
        <f t="shared" si="6"/>
        <v>20.942856</v>
      </c>
      <c r="U20" s="280"/>
    </row>
    <row r="21" spans="1:21" s="259" customFormat="1" ht="15">
      <c r="A21" s="346">
        <v>11</v>
      </c>
      <c r="B21" s="347" t="s">
        <v>896</v>
      </c>
      <c r="C21" s="591">
        <v>41734</v>
      </c>
      <c r="D21" s="591">
        <v>862</v>
      </c>
      <c r="E21" s="591">
        <v>0</v>
      </c>
      <c r="F21" s="591">
        <v>0</v>
      </c>
      <c r="G21" s="591">
        <f t="shared" si="0"/>
        <v>42596</v>
      </c>
      <c r="H21" s="592">
        <v>248</v>
      </c>
      <c r="I21" s="593">
        <f t="shared" si="1"/>
        <v>1056.3808</v>
      </c>
      <c r="J21" s="593">
        <f t="shared" si="2"/>
        <v>864.6988</v>
      </c>
      <c r="K21" s="593">
        <f t="shared" si="3"/>
        <v>191.682</v>
      </c>
      <c r="L21" s="593">
        <v>0</v>
      </c>
      <c r="M21" s="593">
        <f t="shared" si="4"/>
        <v>211.27616000000003</v>
      </c>
      <c r="N21" s="593">
        <f t="shared" si="5"/>
        <v>211.27616000000003</v>
      </c>
      <c r="O21" s="591">
        <v>0</v>
      </c>
      <c r="P21" s="591">
        <v>0</v>
      </c>
      <c r="Q21" s="591">
        <v>0</v>
      </c>
      <c r="R21" s="591">
        <v>0</v>
      </c>
      <c r="S21" s="591">
        <v>1500</v>
      </c>
      <c r="T21" s="593">
        <f t="shared" si="6"/>
        <v>15.845711999999999</v>
      </c>
      <c r="U21" s="280"/>
    </row>
    <row r="22" spans="1:21" s="259" customFormat="1" ht="15">
      <c r="A22" s="346">
        <v>12</v>
      </c>
      <c r="B22" s="347" t="s">
        <v>897</v>
      </c>
      <c r="C22" s="591">
        <v>82007</v>
      </c>
      <c r="D22" s="591">
        <v>15899</v>
      </c>
      <c r="E22" s="591">
        <v>0</v>
      </c>
      <c r="F22" s="591">
        <v>0</v>
      </c>
      <c r="G22" s="591">
        <f t="shared" si="0"/>
        <v>97906</v>
      </c>
      <c r="H22" s="592">
        <v>248</v>
      </c>
      <c r="I22" s="593">
        <f t="shared" si="1"/>
        <v>2428.0688000000005</v>
      </c>
      <c r="J22" s="593">
        <f t="shared" si="2"/>
        <v>1987.4918000000002</v>
      </c>
      <c r="K22" s="593">
        <f t="shared" si="3"/>
        <v>440.57700000000006</v>
      </c>
      <c r="L22" s="593">
        <v>0</v>
      </c>
      <c r="M22" s="593">
        <f t="shared" si="4"/>
        <v>485.61376</v>
      </c>
      <c r="N22" s="593">
        <f t="shared" si="5"/>
        <v>485.61376</v>
      </c>
      <c r="O22" s="591">
        <v>0</v>
      </c>
      <c r="P22" s="591">
        <v>0</v>
      </c>
      <c r="Q22" s="591">
        <v>0</v>
      </c>
      <c r="R22" s="591">
        <v>0</v>
      </c>
      <c r="S22" s="591">
        <v>1500</v>
      </c>
      <c r="T22" s="593">
        <f t="shared" si="6"/>
        <v>36.421032000000004</v>
      </c>
      <c r="U22" s="280"/>
    </row>
    <row r="23" spans="1:21" s="259" customFormat="1" ht="15">
      <c r="A23" s="346">
        <v>13</v>
      </c>
      <c r="B23" s="347" t="s">
        <v>898</v>
      </c>
      <c r="C23" s="591">
        <v>43636</v>
      </c>
      <c r="D23" s="591">
        <v>8261</v>
      </c>
      <c r="E23" s="591">
        <v>0</v>
      </c>
      <c r="F23" s="591">
        <v>0</v>
      </c>
      <c r="G23" s="591">
        <f t="shared" si="0"/>
        <v>51897</v>
      </c>
      <c r="H23" s="592">
        <v>248</v>
      </c>
      <c r="I23" s="593">
        <f t="shared" si="1"/>
        <v>1287.0456</v>
      </c>
      <c r="J23" s="593">
        <f t="shared" si="2"/>
        <v>1053.5091</v>
      </c>
      <c r="K23" s="593">
        <f t="shared" si="3"/>
        <v>233.53650000000002</v>
      </c>
      <c r="L23" s="593">
        <v>0</v>
      </c>
      <c r="M23" s="593">
        <f t="shared" si="4"/>
        <v>257.40912000000003</v>
      </c>
      <c r="N23" s="593">
        <f t="shared" si="5"/>
        <v>257.40912000000003</v>
      </c>
      <c r="O23" s="591">
        <v>0</v>
      </c>
      <c r="P23" s="591">
        <v>0</v>
      </c>
      <c r="Q23" s="591">
        <v>0</v>
      </c>
      <c r="R23" s="591">
        <v>0</v>
      </c>
      <c r="S23" s="591">
        <v>1500</v>
      </c>
      <c r="T23" s="593">
        <f t="shared" si="6"/>
        <v>19.305684</v>
      </c>
      <c r="U23" s="280"/>
    </row>
    <row r="24" spans="1:21" s="259" customFormat="1" ht="15">
      <c r="A24" s="346">
        <v>14</v>
      </c>
      <c r="B24" s="347" t="s">
        <v>899</v>
      </c>
      <c r="C24" s="591">
        <v>32573</v>
      </c>
      <c r="D24" s="591">
        <v>5337</v>
      </c>
      <c r="E24" s="591">
        <v>0</v>
      </c>
      <c r="F24" s="591">
        <v>0</v>
      </c>
      <c r="G24" s="591">
        <f t="shared" si="0"/>
        <v>37910</v>
      </c>
      <c r="H24" s="592">
        <v>248</v>
      </c>
      <c r="I24" s="593">
        <f t="shared" si="1"/>
        <v>940.1680000000001</v>
      </c>
      <c r="J24" s="593">
        <f t="shared" si="2"/>
        <v>769.5730000000001</v>
      </c>
      <c r="K24" s="593">
        <f t="shared" si="3"/>
        <v>170.59500000000003</v>
      </c>
      <c r="L24" s="593">
        <v>0</v>
      </c>
      <c r="M24" s="593">
        <f t="shared" si="4"/>
        <v>188.03360000000004</v>
      </c>
      <c r="N24" s="593">
        <f t="shared" si="5"/>
        <v>188.03360000000004</v>
      </c>
      <c r="O24" s="591">
        <v>0</v>
      </c>
      <c r="P24" s="591">
        <v>0</v>
      </c>
      <c r="Q24" s="591">
        <v>0</v>
      </c>
      <c r="R24" s="591">
        <v>0</v>
      </c>
      <c r="S24" s="591">
        <v>1500</v>
      </c>
      <c r="T24" s="593">
        <f t="shared" si="6"/>
        <v>14.102520000000002</v>
      </c>
      <c r="U24" s="280"/>
    </row>
    <row r="25" spans="1:21" s="259" customFormat="1" ht="15">
      <c r="A25" s="346">
        <v>15</v>
      </c>
      <c r="B25" s="347" t="s">
        <v>900</v>
      </c>
      <c r="C25" s="591">
        <v>12858</v>
      </c>
      <c r="D25" s="591">
        <v>780</v>
      </c>
      <c r="E25" s="591">
        <v>0</v>
      </c>
      <c r="F25" s="591">
        <v>0</v>
      </c>
      <c r="G25" s="591">
        <f t="shared" si="0"/>
        <v>13638</v>
      </c>
      <c r="H25" s="592">
        <v>248</v>
      </c>
      <c r="I25" s="593">
        <f t="shared" si="1"/>
        <v>338.2224</v>
      </c>
      <c r="J25" s="593">
        <f t="shared" si="2"/>
        <v>276.8514</v>
      </c>
      <c r="K25" s="593">
        <f t="shared" si="3"/>
        <v>61.371</v>
      </c>
      <c r="L25" s="593">
        <v>0</v>
      </c>
      <c r="M25" s="593">
        <f t="shared" si="4"/>
        <v>67.64448</v>
      </c>
      <c r="N25" s="593">
        <f t="shared" si="5"/>
        <v>67.64448</v>
      </c>
      <c r="O25" s="591">
        <v>0</v>
      </c>
      <c r="P25" s="591">
        <v>0</v>
      </c>
      <c r="Q25" s="591">
        <v>0</v>
      </c>
      <c r="R25" s="591">
        <v>0</v>
      </c>
      <c r="S25" s="591">
        <v>1500</v>
      </c>
      <c r="T25" s="593">
        <f t="shared" si="6"/>
        <v>5.073335999999999</v>
      </c>
      <c r="U25" s="280"/>
    </row>
    <row r="26" spans="1:21" s="259" customFormat="1" ht="15">
      <c r="A26" s="346">
        <v>16</v>
      </c>
      <c r="B26" s="347" t="s">
        <v>901</v>
      </c>
      <c r="C26" s="591">
        <v>48505</v>
      </c>
      <c r="D26" s="591">
        <v>5492</v>
      </c>
      <c r="E26" s="591">
        <v>0</v>
      </c>
      <c r="F26" s="591">
        <v>0</v>
      </c>
      <c r="G26" s="591">
        <f t="shared" si="0"/>
        <v>53997</v>
      </c>
      <c r="H26" s="592">
        <v>248</v>
      </c>
      <c r="I26" s="593">
        <f t="shared" si="1"/>
        <v>1339.1256</v>
      </c>
      <c r="J26" s="593">
        <f t="shared" si="2"/>
        <v>1096.1391</v>
      </c>
      <c r="K26" s="593">
        <f t="shared" si="3"/>
        <v>242.9865</v>
      </c>
      <c r="L26" s="593">
        <v>0</v>
      </c>
      <c r="M26" s="593">
        <f t="shared" si="4"/>
        <v>267.82512</v>
      </c>
      <c r="N26" s="593">
        <f t="shared" si="5"/>
        <v>267.82512</v>
      </c>
      <c r="O26" s="591">
        <v>0</v>
      </c>
      <c r="P26" s="591">
        <v>0</v>
      </c>
      <c r="Q26" s="591">
        <v>0</v>
      </c>
      <c r="R26" s="591">
        <v>0</v>
      </c>
      <c r="S26" s="591">
        <v>1500</v>
      </c>
      <c r="T26" s="593">
        <f t="shared" si="6"/>
        <v>20.086884</v>
      </c>
      <c r="U26" s="280"/>
    </row>
    <row r="27" spans="1:21" s="259" customFormat="1" ht="15">
      <c r="A27" s="346">
        <v>17</v>
      </c>
      <c r="B27" s="347" t="s">
        <v>902</v>
      </c>
      <c r="C27" s="591">
        <v>34288</v>
      </c>
      <c r="D27" s="591">
        <v>3545</v>
      </c>
      <c r="E27" s="591">
        <v>0</v>
      </c>
      <c r="F27" s="591">
        <v>0</v>
      </c>
      <c r="G27" s="591">
        <f t="shared" si="0"/>
        <v>37833</v>
      </c>
      <c r="H27" s="592">
        <v>248</v>
      </c>
      <c r="I27" s="593">
        <f t="shared" si="1"/>
        <v>938.2584</v>
      </c>
      <c r="J27" s="593">
        <f t="shared" si="2"/>
        <v>768.0099</v>
      </c>
      <c r="K27" s="593">
        <f t="shared" si="3"/>
        <v>170.2485</v>
      </c>
      <c r="L27" s="593">
        <v>0</v>
      </c>
      <c r="M27" s="593">
        <f t="shared" si="4"/>
        <v>187.65168000000003</v>
      </c>
      <c r="N27" s="593">
        <f t="shared" si="5"/>
        <v>187.65168000000003</v>
      </c>
      <c r="O27" s="591">
        <v>0</v>
      </c>
      <c r="P27" s="591">
        <v>0</v>
      </c>
      <c r="Q27" s="591">
        <v>0</v>
      </c>
      <c r="R27" s="591">
        <v>0</v>
      </c>
      <c r="S27" s="591">
        <v>1500</v>
      </c>
      <c r="T27" s="593">
        <f t="shared" si="6"/>
        <v>14.073876</v>
      </c>
      <c r="U27" s="280"/>
    </row>
    <row r="28" spans="1:21" s="259" customFormat="1" ht="15">
      <c r="A28" s="348">
        <v>18</v>
      </c>
      <c r="B28" s="349" t="s">
        <v>903</v>
      </c>
      <c r="C28" s="591">
        <v>42169</v>
      </c>
      <c r="D28" s="591">
        <v>17922</v>
      </c>
      <c r="E28" s="591">
        <v>0</v>
      </c>
      <c r="F28" s="591">
        <v>0</v>
      </c>
      <c r="G28" s="591">
        <f t="shared" si="0"/>
        <v>60091</v>
      </c>
      <c r="H28" s="592">
        <v>248</v>
      </c>
      <c r="I28" s="593">
        <f t="shared" si="1"/>
        <v>1490.2568</v>
      </c>
      <c r="J28" s="593">
        <f t="shared" si="2"/>
        <v>1219.8473000000001</v>
      </c>
      <c r="K28" s="593">
        <f t="shared" si="3"/>
        <v>270.4095</v>
      </c>
      <c r="L28" s="593">
        <v>0</v>
      </c>
      <c r="M28" s="593">
        <f t="shared" si="4"/>
        <v>298.05136000000005</v>
      </c>
      <c r="N28" s="593">
        <f t="shared" si="5"/>
        <v>298.05136000000005</v>
      </c>
      <c r="O28" s="591">
        <v>0</v>
      </c>
      <c r="P28" s="591">
        <v>0</v>
      </c>
      <c r="Q28" s="591">
        <v>0</v>
      </c>
      <c r="R28" s="591">
        <v>0</v>
      </c>
      <c r="S28" s="591">
        <v>1500</v>
      </c>
      <c r="T28" s="593">
        <f t="shared" si="6"/>
        <v>22.353852</v>
      </c>
      <c r="U28" s="280"/>
    </row>
    <row r="29" spans="1:21" s="259" customFormat="1" ht="15">
      <c r="A29" s="346">
        <v>19</v>
      </c>
      <c r="B29" s="347" t="s">
        <v>904</v>
      </c>
      <c r="C29" s="591">
        <v>23486</v>
      </c>
      <c r="D29" s="591">
        <v>9988</v>
      </c>
      <c r="E29" s="591">
        <v>0</v>
      </c>
      <c r="F29" s="591">
        <v>0</v>
      </c>
      <c r="G29" s="591">
        <f t="shared" si="0"/>
        <v>33474</v>
      </c>
      <c r="H29" s="592">
        <v>248</v>
      </c>
      <c r="I29" s="593">
        <f t="shared" si="1"/>
        <v>830.1552000000001</v>
      </c>
      <c r="J29" s="593">
        <f t="shared" si="2"/>
        <v>679.5222000000001</v>
      </c>
      <c r="K29" s="593">
        <f t="shared" si="3"/>
        <v>150.633</v>
      </c>
      <c r="L29" s="593">
        <v>0</v>
      </c>
      <c r="M29" s="593">
        <f t="shared" si="4"/>
        <v>166.03104000000002</v>
      </c>
      <c r="N29" s="593">
        <f t="shared" si="5"/>
        <v>166.03104000000002</v>
      </c>
      <c r="O29" s="591">
        <v>0</v>
      </c>
      <c r="P29" s="591">
        <v>0</v>
      </c>
      <c r="Q29" s="591">
        <v>0</v>
      </c>
      <c r="R29" s="591">
        <v>0</v>
      </c>
      <c r="S29" s="591">
        <v>1500</v>
      </c>
      <c r="T29" s="593">
        <f t="shared" si="6"/>
        <v>12.452328000000001</v>
      </c>
      <c r="U29" s="280"/>
    </row>
    <row r="30" spans="1:21" s="259" customFormat="1" ht="15">
      <c r="A30" s="348">
        <v>20</v>
      </c>
      <c r="B30" s="349" t="s">
        <v>905</v>
      </c>
      <c r="C30" s="591">
        <v>76386</v>
      </c>
      <c r="D30" s="591">
        <v>12898</v>
      </c>
      <c r="E30" s="591">
        <v>0</v>
      </c>
      <c r="F30" s="591">
        <v>0</v>
      </c>
      <c r="G30" s="591">
        <f t="shared" si="0"/>
        <v>89284</v>
      </c>
      <c r="H30" s="592">
        <v>248</v>
      </c>
      <c r="I30" s="593">
        <f t="shared" si="1"/>
        <v>2214.2432</v>
      </c>
      <c r="J30" s="593">
        <f t="shared" si="2"/>
        <v>1812.4651999999999</v>
      </c>
      <c r="K30" s="593">
        <f t="shared" si="3"/>
        <v>401.778</v>
      </c>
      <c r="L30" s="593">
        <v>0</v>
      </c>
      <c r="M30" s="593">
        <f t="shared" si="4"/>
        <v>442.84864000000005</v>
      </c>
      <c r="N30" s="593">
        <f t="shared" si="5"/>
        <v>442.84864000000005</v>
      </c>
      <c r="O30" s="591">
        <v>0</v>
      </c>
      <c r="P30" s="591">
        <v>0</v>
      </c>
      <c r="Q30" s="591">
        <v>0</v>
      </c>
      <c r="R30" s="591">
        <v>0</v>
      </c>
      <c r="S30" s="591">
        <v>1500</v>
      </c>
      <c r="T30" s="593">
        <f t="shared" si="6"/>
        <v>33.213648</v>
      </c>
      <c r="U30" s="280"/>
    </row>
    <row r="31" spans="1:21" s="259" customFormat="1" ht="15">
      <c r="A31" s="346">
        <v>21</v>
      </c>
      <c r="B31" s="347" t="s">
        <v>906</v>
      </c>
      <c r="C31" s="591">
        <v>25710</v>
      </c>
      <c r="D31" s="591">
        <v>1618</v>
      </c>
      <c r="E31" s="591">
        <v>0</v>
      </c>
      <c r="F31" s="591">
        <v>0</v>
      </c>
      <c r="G31" s="591">
        <f t="shared" si="0"/>
        <v>27328</v>
      </c>
      <c r="H31" s="592">
        <v>248</v>
      </c>
      <c r="I31" s="593">
        <f t="shared" si="1"/>
        <v>677.7344</v>
      </c>
      <c r="J31" s="593">
        <f t="shared" si="2"/>
        <v>554.7584</v>
      </c>
      <c r="K31" s="593">
        <f t="shared" si="3"/>
        <v>122.976</v>
      </c>
      <c r="L31" s="593">
        <v>0</v>
      </c>
      <c r="M31" s="593">
        <f t="shared" si="4"/>
        <v>135.54688000000002</v>
      </c>
      <c r="N31" s="593">
        <f t="shared" si="5"/>
        <v>135.54688000000002</v>
      </c>
      <c r="O31" s="591">
        <v>0</v>
      </c>
      <c r="P31" s="591">
        <v>0</v>
      </c>
      <c r="Q31" s="591">
        <v>0</v>
      </c>
      <c r="R31" s="591">
        <v>0</v>
      </c>
      <c r="S31" s="591">
        <v>1500</v>
      </c>
      <c r="T31" s="593">
        <f t="shared" si="6"/>
        <v>10.166016</v>
      </c>
      <c r="U31" s="280"/>
    </row>
    <row r="32" spans="1:21" s="259" customFormat="1" ht="15">
      <c r="A32" s="346">
        <v>22</v>
      </c>
      <c r="B32" s="347" t="s">
        <v>907</v>
      </c>
      <c r="C32" s="591">
        <v>38543</v>
      </c>
      <c r="D32" s="591">
        <v>4131</v>
      </c>
      <c r="E32" s="591">
        <v>0</v>
      </c>
      <c r="F32" s="591">
        <v>0</v>
      </c>
      <c r="G32" s="591">
        <f t="shared" si="0"/>
        <v>42674</v>
      </c>
      <c r="H32" s="592">
        <v>248</v>
      </c>
      <c r="I32" s="593">
        <f t="shared" si="1"/>
        <v>1058.3152</v>
      </c>
      <c r="J32" s="593">
        <f t="shared" si="2"/>
        <v>866.2822000000001</v>
      </c>
      <c r="K32" s="593">
        <f t="shared" si="3"/>
        <v>192.03300000000002</v>
      </c>
      <c r="L32" s="593">
        <v>0</v>
      </c>
      <c r="M32" s="593">
        <f t="shared" si="4"/>
        <v>211.66304</v>
      </c>
      <c r="N32" s="593">
        <f t="shared" si="5"/>
        <v>211.66304</v>
      </c>
      <c r="O32" s="591">
        <v>0</v>
      </c>
      <c r="P32" s="591">
        <v>0</v>
      </c>
      <c r="Q32" s="591">
        <v>0</v>
      </c>
      <c r="R32" s="591">
        <v>0</v>
      </c>
      <c r="S32" s="591">
        <v>1500</v>
      </c>
      <c r="T32" s="593">
        <f t="shared" si="6"/>
        <v>15.874728</v>
      </c>
      <c r="U32" s="280"/>
    </row>
    <row r="33" spans="1:21" s="259" customFormat="1" ht="15">
      <c r="A33" s="346">
        <v>23</v>
      </c>
      <c r="B33" s="347" t="s">
        <v>908</v>
      </c>
      <c r="C33" s="591">
        <v>83651</v>
      </c>
      <c r="D33" s="591">
        <v>9399</v>
      </c>
      <c r="E33" s="591">
        <v>0</v>
      </c>
      <c r="F33" s="591">
        <v>0</v>
      </c>
      <c r="G33" s="591">
        <f t="shared" si="0"/>
        <v>93050</v>
      </c>
      <c r="H33" s="592">
        <v>248</v>
      </c>
      <c r="I33" s="593">
        <f t="shared" si="1"/>
        <v>2307.64</v>
      </c>
      <c r="J33" s="593">
        <f t="shared" si="2"/>
        <v>1888.915</v>
      </c>
      <c r="K33" s="593">
        <f t="shared" si="3"/>
        <v>418.72499999999997</v>
      </c>
      <c r="L33" s="593">
        <v>0</v>
      </c>
      <c r="M33" s="593">
        <f t="shared" si="4"/>
        <v>461.5280000000001</v>
      </c>
      <c r="N33" s="593">
        <f t="shared" si="5"/>
        <v>461.5280000000001</v>
      </c>
      <c r="O33" s="591">
        <v>0</v>
      </c>
      <c r="P33" s="591">
        <v>0</v>
      </c>
      <c r="Q33" s="591">
        <v>0</v>
      </c>
      <c r="R33" s="591">
        <v>0</v>
      </c>
      <c r="S33" s="591">
        <v>1500</v>
      </c>
      <c r="T33" s="593">
        <f t="shared" si="6"/>
        <v>34.614599999999996</v>
      </c>
      <c r="U33" s="280"/>
    </row>
    <row r="34" spans="1:21" s="259" customFormat="1" ht="15">
      <c r="A34" s="346">
        <v>24</v>
      </c>
      <c r="B34" s="347" t="s">
        <v>909</v>
      </c>
      <c r="C34" s="591">
        <v>57177</v>
      </c>
      <c r="D34" s="591">
        <v>7013</v>
      </c>
      <c r="E34" s="591">
        <v>0</v>
      </c>
      <c r="F34" s="591">
        <v>0</v>
      </c>
      <c r="G34" s="591">
        <f t="shared" si="0"/>
        <v>64190</v>
      </c>
      <c r="H34" s="592">
        <v>248</v>
      </c>
      <c r="I34" s="593">
        <f t="shared" si="1"/>
        <v>1591.912</v>
      </c>
      <c r="J34" s="593">
        <f t="shared" si="2"/>
        <v>1303.057</v>
      </c>
      <c r="K34" s="593">
        <f t="shared" si="3"/>
        <v>288.855</v>
      </c>
      <c r="L34" s="593">
        <v>0</v>
      </c>
      <c r="M34" s="593">
        <f t="shared" si="4"/>
        <v>318.3824</v>
      </c>
      <c r="N34" s="593">
        <f t="shared" si="5"/>
        <v>318.3824</v>
      </c>
      <c r="O34" s="591">
        <v>0</v>
      </c>
      <c r="P34" s="591">
        <v>0</v>
      </c>
      <c r="Q34" s="591">
        <v>0</v>
      </c>
      <c r="R34" s="591">
        <v>0</v>
      </c>
      <c r="S34" s="591">
        <v>1500</v>
      </c>
      <c r="T34" s="593">
        <f t="shared" si="6"/>
        <v>23.87868</v>
      </c>
      <c r="U34" s="280"/>
    </row>
    <row r="35" spans="1:21" s="259" customFormat="1" ht="15">
      <c r="A35" s="346">
        <v>25</v>
      </c>
      <c r="B35" s="347" t="s">
        <v>910</v>
      </c>
      <c r="C35" s="591">
        <v>109963</v>
      </c>
      <c r="D35" s="591">
        <v>11819</v>
      </c>
      <c r="E35" s="591">
        <v>0</v>
      </c>
      <c r="F35" s="591">
        <v>0</v>
      </c>
      <c r="G35" s="591">
        <f t="shared" si="0"/>
        <v>121782</v>
      </c>
      <c r="H35" s="592">
        <v>248</v>
      </c>
      <c r="I35" s="593">
        <f t="shared" si="1"/>
        <v>3020.1936000000005</v>
      </c>
      <c r="J35" s="593">
        <f t="shared" si="2"/>
        <v>2472.1746000000003</v>
      </c>
      <c r="K35" s="593">
        <f t="shared" si="3"/>
        <v>548.019</v>
      </c>
      <c r="L35" s="593">
        <v>0</v>
      </c>
      <c r="M35" s="593">
        <f t="shared" si="4"/>
        <v>604.03872</v>
      </c>
      <c r="N35" s="593">
        <f t="shared" si="5"/>
        <v>604.03872</v>
      </c>
      <c r="O35" s="591">
        <v>0</v>
      </c>
      <c r="P35" s="591">
        <v>0</v>
      </c>
      <c r="Q35" s="591">
        <v>0</v>
      </c>
      <c r="R35" s="591">
        <v>0</v>
      </c>
      <c r="S35" s="591">
        <v>1500</v>
      </c>
      <c r="T35" s="593">
        <f t="shared" si="6"/>
        <v>45.302904000000005</v>
      </c>
      <c r="U35" s="280"/>
    </row>
    <row r="36" spans="1:21" s="259" customFormat="1" ht="15">
      <c r="A36" s="346">
        <v>26</v>
      </c>
      <c r="B36" s="347" t="s">
        <v>911</v>
      </c>
      <c r="C36" s="591">
        <v>137329</v>
      </c>
      <c r="D36" s="591">
        <v>30758</v>
      </c>
      <c r="E36" s="591">
        <v>0</v>
      </c>
      <c r="F36" s="591">
        <v>0</v>
      </c>
      <c r="G36" s="591">
        <f t="shared" si="0"/>
        <v>168087</v>
      </c>
      <c r="H36" s="592">
        <v>248</v>
      </c>
      <c r="I36" s="593">
        <f t="shared" si="1"/>
        <v>4168.5576</v>
      </c>
      <c r="J36" s="593">
        <f t="shared" si="2"/>
        <v>3412.1661000000004</v>
      </c>
      <c r="K36" s="593">
        <f t="shared" si="3"/>
        <v>756.3915000000001</v>
      </c>
      <c r="L36" s="593">
        <v>0</v>
      </c>
      <c r="M36" s="593">
        <f t="shared" si="4"/>
        <v>833.7115200000001</v>
      </c>
      <c r="N36" s="593">
        <f t="shared" si="5"/>
        <v>833.7115200000001</v>
      </c>
      <c r="O36" s="591">
        <v>0</v>
      </c>
      <c r="P36" s="591">
        <v>0</v>
      </c>
      <c r="Q36" s="591">
        <v>0</v>
      </c>
      <c r="R36" s="591">
        <v>0</v>
      </c>
      <c r="S36" s="591">
        <v>1500</v>
      </c>
      <c r="T36" s="593">
        <f t="shared" si="6"/>
        <v>62.528363999999996</v>
      </c>
      <c r="U36" s="280"/>
    </row>
    <row r="37" spans="1:21" s="259" customFormat="1" ht="15">
      <c r="A37" s="346">
        <v>27</v>
      </c>
      <c r="B37" s="347" t="s">
        <v>912</v>
      </c>
      <c r="C37" s="591">
        <v>111313</v>
      </c>
      <c r="D37" s="591">
        <v>20302</v>
      </c>
      <c r="E37" s="591">
        <v>0</v>
      </c>
      <c r="F37" s="591">
        <v>0</v>
      </c>
      <c r="G37" s="591">
        <f t="shared" si="0"/>
        <v>131615</v>
      </c>
      <c r="H37" s="592">
        <v>248</v>
      </c>
      <c r="I37" s="593">
        <f t="shared" si="1"/>
        <v>3264.052</v>
      </c>
      <c r="J37" s="593">
        <f t="shared" si="2"/>
        <v>2671.7845</v>
      </c>
      <c r="K37" s="593">
        <f t="shared" si="3"/>
        <v>592.2675</v>
      </c>
      <c r="L37" s="593">
        <v>0</v>
      </c>
      <c r="M37" s="593">
        <f t="shared" si="4"/>
        <v>652.8104000000001</v>
      </c>
      <c r="N37" s="593">
        <f t="shared" si="5"/>
        <v>652.8104000000001</v>
      </c>
      <c r="O37" s="591">
        <v>0</v>
      </c>
      <c r="P37" s="591">
        <v>0</v>
      </c>
      <c r="Q37" s="591">
        <v>0</v>
      </c>
      <c r="R37" s="591">
        <v>0</v>
      </c>
      <c r="S37" s="591">
        <v>1500</v>
      </c>
      <c r="T37" s="593">
        <f t="shared" si="6"/>
        <v>48.96078</v>
      </c>
      <c r="U37" s="280"/>
    </row>
    <row r="38" spans="1:21" s="259" customFormat="1" ht="15">
      <c r="A38" s="346">
        <v>28</v>
      </c>
      <c r="B38" s="347" t="s">
        <v>913</v>
      </c>
      <c r="C38" s="591">
        <v>138797</v>
      </c>
      <c r="D38" s="591">
        <v>15913</v>
      </c>
      <c r="E38" s="591">
        <v>0</v>
      </c>
      <c r="F38" s="591">
        <v>0</v>
      </c>
      <c r="G38" s="591">
        <f t="shared" si="0"/>
        <v>154710</v>
      </c>
      <c r="H38" s="592">
        <v>248</v>
      </c>
      <c r="I38" s="593">
        <f t="shared" si="1"/>
        <v>3836.808</v>
      </c>
      <c r="J38" s="593">
        <f t="shared" si="2"/>
        <v>3140.613</v>
      </c>
      <c r="K38" s="593">
        <f t="shared" si="3"/>
        <v>696.195</v>
      </c>
      <c r="L38" s="593">
        <v>0</v>
      </c>
      <c r="M38" s="593">
        <f t="shared" si="4"/>
        <v>767.3616000000001</v>
      </c>
      <c r="N38" s="593">
        <f t="shared" si="5"/>
        <v>767.3616000000001</v>
      </c>
      <c r="O38" s="591">
        <v>0</v>
      </c>
      <c r="P38" s="591">
        <v>0</v>
      </c>
      <c r="Q38" s="591">
        <v>0</v>
      </c>
      <c r="R38" s="591">
        <v>0</v>
      </c>
      <c r="S38" s="591">
        <v>1500</v>
      </c>
      <c r="T38" s="593">
        <f t="shared" si="6"/>
        <v>57.552119999999995</v>
      </c>
      <c r="U38" s="280"/>
    </row>
    <row r="39" spans="1:21" s="259" customFormat="1" ht="15">
      <c r="A39" s="346">
        <v>29</v>
      </c>
      <c r="B39" s="347" t="s">
        <v>914</v>
      </c>
      <c r="C39" s="591">
        <v>67041</v>
      </c>
      <c r="D39" s="591">
        <v>23103</v>
      </c>
      <c r="E39" s="591">
        <v>0</v>
      </c>
      <c r="F39" s="591">
        <v>1414</v>
      </c>
      <c r="G39" s="591">
        <f t="shared" si="0"/>
        <v>91558</v>
      </c>
      <c r="H39" s="592">
        <v>248</v>
      </c>
      <c r="I39" s="593">
        <f t="shared" si="1"/>
        <v>2270.6384000000003</v>
      </c>
      <c r="J39" s="593">
        <f t="shared" si="2"/>
        <v>1858.6274000000003</v>
      </c>
      <c r="K39" s="593">
        <f t="shared" si="3"/>
        <v>412.011</v>
      </c>
      <c r="L39" s="593">
        <v>0</v>
      </c>
      <c r="M39" s="593">
        <f t="shared" si="4"/>
        <v>454.12768000000005</v>
      </c>
      <c r="N39" s="593">
        <f t="shared" si="5"/>
        <v>454.12768000000005</v>
      </c>
      <c r="O39" s="591">
        <v>0</v>
      </c>
      <c r="P39" s="591">
        <v>0</v>
      </c>
      <c r="Q39" s="591">
        <v>0</v>
      </c>
      <c r="R39" s="591">
        <v>0</v>
      </c>
      <c r="S39" s="591">
        <v>1500</v>
      </c>
      <c r="T39" s="593">
        <f t="shared" si="6"/>
        <v>34.059576</v>
      </c>
      <c r="U39" s="280"/>
    </row>
    <row r="40" spans="1:21" s="259" customFormat="1" ht="15">
      <c r="A40" s="346">
        <v>30</v>
      </c>
      <c r="B40" s="347" t="s">
        <v>915</v>
      </c>
      <c r="C40" s="591">
        <v>121836</v>
      </c>
      <c r="D40" s="591">
        <v>13634</v>
      </c>
      <c r="E40" s="591">
        <v>0</v>
      </c>
      <c r="F40" s="591">
        <v>0</v>
      </c>
      <c r="G40" s="591">
        <f t="shared" si="0"/>
        <v>135470</v>
      </c>
      <c r="H40" s="592">
        <v>248</v>
      </c>
      <c r="I40" s="593">
        <f t="shared" si="1"/>
        <v>3359.656</v>
      </c>
      <c r="J40" s="593">
        <f t="shared" si="2"/>
        <v>2750.041</v>
      </c>
      <c r="K40" s="593">
        <f t="shared" si="3"/>
        <v>609.615</v>
      </c>
      <c r="L40" s="593">
        <v>0</v>
      </c>
      <c r="M40" s="593">
        <f t="shared" si="4"/>
        <v>671.9312</v>
      </c>
      <c r="N40" s="593">
        <f t="shared" si="5"/>
        <v>671.9312</v>
      </c>
      <c r="O40" s="591">
        <v>0</v>
      </c>
      <c r="P40" s="591">
        <v>0</v>
      </c>
      <c r="Q40" s="591">
        <v>0</v>
      </c>
      <c r="R40" s="591">
        <v>0</v>
      </c>
      <c r="S40" s="591">
        <v>1500</v>
      </c>
      <c r="T40" s="593">
        <f t="shared" si="6"/>
        <v>50.394839999999995</v>
      </c>
      <c r="U40" s="280"/>
    </row>
    <row r="41" spans="1:21" s="259" customFormat="1" ht="15">
      <c r="A41" s="346">
        <v>31</v>
      </c>
      <c r="B41" s="347" t="s">
        <v>916</v>
      </c>
      <c r="C41" s="591">
        <v>129734</v>
      </c>
      <c r="D41" s="591">
        <v>28523</v>
      </c>
      <c r="E41" s="591">
        <v>0</v>
      </c>
      <c r="F41" s="591">
        <v>0</v>
      </c>
      <c r="G41" s="591">
        <f t="shared" si="0"/>
        <v>158257</v>
      </c>
      <c r="H41" s="592">
        <v>248</v>
      </c>
      <c r="I41" s="593">
        <f t="shared" si="1"/>
        <v>3924.7736000000004</v>
      </c>
      <c r="J41" s="593">
        <f t="shared" si="2"/>
        <v>3212.6171000000004</v>
      </c>
      <c r="K41" s="593">
        <f t="shared" si="3"/>
        <v>712.1565</v>
      </c>
      <c r="L41" s="593">
        <v>0</v>
      </c>
      <c r="M41" s="593">
        <f t="shared" si="4"/>
        <v>784.9547200000001</v>
      </c>
      <c r="N41" s="593">
        <f t="shared" si="5"/>
        <v>784.9547200000001</v>
      </c>
      <c r="O41" s="591">
        <v>0</v>
      </c>
      <c r="P41" s="591">
        <v>0</v>
      </c>
      <c r="Q41" s="591">
        <v>0</v>
      </c>
      <c r="R41" s="591">
        <v>0</v>
      </c>
      <c r="S41" s="591">
        <v>1500</v>
      </c>
      <c r="T41" s="593">
        <f t="shared" si="6"/>
        <v>58.871604000000005</v>
      </c>
      <c r="U41" s="280"/>
    </row>
    <row r="42" spans="1:21" s="259" customFormat="1" ht="15">
      <c r="A42" s="346">
        <v>32</v>
      </c>
      <c r="B42" s="347" t="s">
        <v>917</v>
      </c>
      <c r="C42" s="591">
        <v>86391</v>
      </c>
      <c r="D42" s="591">
        <v>5220</v>
      </c>
      <c r="E42" s="591">
        <v>0</v>
      </c>
      <c r="F42" s="591">
        <v>0</v>
      </c>
      <c r="G42" s="591">
        <f t="shared" si="0"/>
        <v>91611</v>
      </c>
      <c r="H42" s="592">
        <v>248</v>
      </c>
      <c r="I42" s="593">
        <f t="shared" si="1"/>
        <v>2271.9528</v>
      </c>
      <c r="J42" s="593">
        <f t="shared" si="2"/>
        <v>1859.7033000000001</v>
      </c>
      <c r="K42" s="593">
        <f t="shared" si="3"/>
        <v>412.24950000000007</v>
      </c>
      <c r="L42" s="593">
        <v>0</v>
      </c>
      <c r="M42" s="593">
        <f t="shared" si="4"/>
        <v>454.39056000000005</v>
      </c>
      <c r="N42" s="593">
        <f t="shared" si="5"/>
        <v>454.39056000000005</v>
      </c>
      <c r="O42" s="591">
        <v>0</v>
      </c>
      <c r="P42" s="591">
        <v>0</v>
      </c>
      <c r="Q42" s="591">
        <v>0</v>
      </c>
      <c r="R42" s="591">
        <v>0</v>
      </c>
      <c r="S42" s="591">
        <v>1500</v>
      </c>
      <c r="T42" s="593">
        <f t="shared" si="6"/>
        <v>34.079292</v>
      </c>
      <c r="U42" s="280"/>
    </row>
    <row r="43" spans="1:21" s="259" customFormat="1" ht="15">
      <c r="A43" s="346">
        <v>33</v>
      </c>
      <c r="B43" s="347" t="s">
        <v>918</v>
      </c>
      <c r="C43" s="591">
        <v>134017</v>
      </c>
      <c r="D43" s="591">
        <v>9332</v>
      </c>
      <c r="E43" s="591">
        <v>0</v>
      </c>
      <c r="F43" s="591">
        <v>68</v>
      </c>
      <c r="G43" s="591">
        <f t="shared" si="0"/>
        <v>143417</v>
      </c>
      <c r="H43" s="592">
        <v>248</v>
      </c>
      <c r="I43" s="593">
        <f t="shared" si="1"/>
        <v>3556.7416000000003</v>
      </c>
      <c r="J43" s="593">
        <f t="shared" si="2"/>
        <v>2911.3651000000004</v>
      </c>
      <c r="K43" s="593">
        <f t="shared" si="3"/>
        <v>645.3765000000001</v>
      </c>
      <c r="L43" s="593">
        <v>0</v>
      </c>
      <c r="M43" s="593">
        <f t="shared" si="4"/>
        <v>711.3483200000001</v>
      </c>
      <c r="N43" s="593">
        <f t="shared" si="5"/>
        <v>711.3483200000001</v>
      </c>
      <c r="O43" s="591">
        <v>0</v>
      </c>
      <c r="P43" s="591">
        <v>0</v>
      </c>
      <c r="Q43" s="591">
        <v>0</v>
      </c>
      <c r="R43" s="591">
        <v>0</v>
      </c>
      <c r="S43" s="591">
        <v>1500</v>
      </c>
      <c r="T43" s="593">
        <f t="shared" si="6"/>
        <v>53.351124000000006</v>
      </c>
      <c r="U43" s="280"/>
    </row>
    <row r="44" spans="1:21" s="259" customFormat="1" ht="15">
      <c r="A44" s="346">
        <v>34</v>
      </c>
      <c r="B44" s="347" t="s">
        <v>919</v>
      </c>
      <c r="C44" s="591">
        <v>92481</v>
      </c>
      <c r="D44" s="591">
        <v>4312</v>
      </c>
      <c r="E44" s="591">
        <v>0</v>
      </c>
      <c r="F44" s="591">
        <v>34</v>
      </c>
      <c r="G44" s="591">
        <f t="shared" si="0"/>
        <v>96827</v>
      </c>
      <c r="H44" s="592">
        <v>248</v>
      </c>
      <c r="I44" s="593">
        <f t="shared" si="1"/>
        <v>2401.3096</v>
      </c>
      <c r="J44" s="593">
        <f t="shared" si="2"/>
        <v>1965.5881000000002</v>
      </c>
      <c r="K44" s="593">
        <f t="shared" si="3"/>
        <v>435.72150000000005</v>
      </c>
      <c r="L44" s="593">
        <v>0</v>
      </c>
      <c r="M44" s="593">
        <f t="shared" si="4"/>
        <v>480.26192000000003</v>
      </c>
      <c r="N44" s="593">
        <f t="shared" si="5"/>
        <v>480.26192000000003</v>
      </c>
      <c r="O44" s="591">
        <v>0</v>
      </c>
      <c r="P44" s="591">
        <v>0</v>
      </c>
      <c r="Q44" s="591">
        <v>0</v>
      </c>
      <c r="R44" s="591">
        <v>0</v>
      </c>
      <c r="S44" s="591">
        <v>1500</v>
      </c>
      <c r="T44" s="593">
        <f t="shared" si="6"/>
        <v>36.019644</v>
      </c>
      <c r="U44" s="280"/>
    </row>
    <row r="45" spans="1:20" ht="12.75">
      <c r="A45" s="988" t="s">
        <v>19</v>
      </c>
      <c r="B45" s="989"/>
      <c r="C45" s="594">
        <f>SUM(C11:C44)</f>
        <v>2245223</v>
      </c>
      <c r="D45" s="594">
        <f>SUM(D11:D44)</f>
        <v>357725</v>
      </c>
      <c r="E45" s="594">
        <f>SUM(E11:E44)</f>
        <v>0</v>
      </c>
      <c r="F45" s="594">
        <f>SUM(F11:F44)</f>
        <v>1543</v>
      </c>
      <c r="G45" s="594">
        <f>SUM(C45:F45)</f>
        <v>2604491</v>
      </c>
      <c r="H45" s="589">
        <v>248</v>
      </c>
      <c r="I45" s="590">
        <f t="shared" si="1"/>
        <v>64591.3768</v>
      </c>
      <c r="J45" s="590">
        <f t="shared" si="2"/>
        <v>52871.1673</v>
      </c>
      <c r="K45" s="590">
        <f t="shared" si="3"/>
        <v>11720.209499999999</v>
      </c>
      <c r="L45" s="590">
        <v>0</v>
      </c>
      <c r="M45" s="595">
        <f>SUM(M11:M44)</f>
        <v>12918.27536</v>
      </c>
      <c r="N45" s="595">
        <f>SUM(N11:N44)</f>
        <v>12918.27536</v>
      </c>
      <c r="O45" s="591">
        <v>0</v>
      </c>
      <c r="P45" s="591">
        <v>0</v>
      </c>
      <c r="Q45" s="591">
        <v>0</v>
      </c>
      <c r="R45" s="591">
        <v>0</v>
      </c>
      <c r="S45" s="588">
        <v>1500</v>
      </c>
      <c r="T45" s="590">
        <f t="shared" si="6"/>
        <v>968.870652</v>
      </c>
    </row>
    <row r="46" spans="1:20" ht="12.75">
      <c r="A46" s="277"/>
      <c r="B46" s="277"/>
      <c r="C46" s="277"/>
      <c r="D46" s="277"/>
      <c r="E46" s="277"/>
      <c r="F46" s="277"/>
      <c r="G46" s="277"/>
      <c r="H46" s="277"/>
      <c r="I46" s="271"/>
      <c r="J46" s="271"/>
      <c r="K46" s="271"/>
      <c r="L46" s="271"/>
      <c r="M46" s="271"/>
      <c r="N46" s="271"/>
      <c r="O46" s="271"/>
      <c r="P46" s="271"/>
      <c r="Q46" s="271"/>
      <c r="R46" s="271"/>
      <c r="S46" s="271"/>
      <c r="T46" s="271"/>
    </row>
    <row r="47" spans="1:20" ht="12.75">
      <c r="A47" s="278" t="s">
        <v>8</v>
      </c>
      <c r="B47" s="279"/>
      <c r="C47" s="279"/>
      <c r="D47" s="277"/>
      <c r="E47" s="277"/>
      <c r="F47" s="277"/>
      <c r="G47" s="277"/>
      <c r="H47" s="277"/>
      <c r="I47" s="271"/>
      <c r="J47" s="271"/>
      <c r="K47" s="271"/>
      <c r="L47" s="271"/>
      <c r="M47" s="271"/>
      <c r="N47" s="271"/>
      <c r="O47" s="271"/>
      <c r="P47" s="271"/>
      <c r="Q47" s="271"/>
      <c r="R47" s="271"/>
      <c r="S47" s="271"/>
      <c r="T47" s="271"/>
    </row>
    <row r="48" spans="1:20" ht="12.75">
      <c r="A48" s="280" t="s">
        <v>9</v>
      </c>
      <c r="B48" s="280"/>
      <c r="C48" s="280"/>
      <c r="I48" s="271"/>
      <c r="J48" s="271"/>
      <c r="K48" s="271"/>
      <c r="L48" s="271"/>
      <c r="M48" s="271"/>
      <c r="N48" s="271"/>
      <c r="O48" s="271"/>
      <c r="P48" s="271"/>
      <c r="Q48" s="271"/>
      <c r="R48" s="271"/>
      <c r="S48" s="271"/>
      <c r="T48" s="271"/>
    </row>
    <row r="49" spans="1:20" ht="12.75">
      <c r="A49" s="280" t="s">
        <v>10</v>
      </c>
      <c r="B49" s="280"/>
      <c r="C49" s="280"/>
      <c r="I49" s="271"/>
      <c r="J49" s="271"/>
      <c r="K49" s="271"/>
      <c r="L49" s="271"/>
      <c r="M49" s="271"/>
      <c r="N49" s="271"/>
      <c r="O49" s="271"/>
      <c r="P49" s="271"/>
      <c r="Q49" s="271"/>
      <c r="R49" s="271"/>
      <c r="S49" s="271"/>
      <c r="T49" s="271"/>
    </row>
    <row r="50" spans="1:20" ht="12.75">
      <c r="A50" s="280"/>
      <c r="B50" s="280"/>
      <c r="C50" s="280"/>
      <c r="I50" s="271"/>
      <c r="J50" s="271"/>
      <c r="K50" s="271"/>
      <c r="L50" s="271"/>
      <c r="M50" s="271"/>
      <c r="N50" s="271"/>
      <c r="O50" s="271"/>
      <c r="P50" s="271"/>
      <c r="Q50" s="271"/>
      <c r="R50" s="271"/>
      <c r="S50" s="271"/>
      <c r="T50" s="271"/>
    </row>
    <row r="51" spans="1:20" ht="12.75">
      <c r="A51" s="280"/>
      <c r="B51" s="280"/>
      <c r="C51" s="280"/>
      <c r="I51" s="271"/>
      <c r="J51" s="271"/>
      <c r="K51" s="271"/>
      <c r="L51" s="271"/>
      <c r="M51" s="271"/>
      <c r="N51" s="271"/>
      <c r="O51" s="271"/>
      <c r="P51" s="271"/>
      <c r="Q51" s="271"/>
      <c r="R51" s="271"/>
      <c r="S51" s="271"/>
      <c r="T51" s="271"/>
    </row>
    <row r="52" spans="1:20" ht="16.5" customHeight="1">
      <c r="A52" s="280" t="s">
        <v>12</v>
      </c>
      <c r="H52" s="280"/>
      <c r="I52" s="271"/>
      <c r="J52" s="280"/>
      <c r="K52" s="280"/>
      <c r="L52" s="280"/>
      <c r="M52" s="280"/>
      <c r="N52" s="280"/>
      <c r="O52" s="280"/>
      <c r="P52" s="280"/>
      <c r="Q52" s="280"/>
      <c r="R52" s="980" t="s">
        <v>13</v>
      </c>
      <c r="S52" s="980"/>
      <c r="T52" s="280"/>
    </row>
    <row r="53" spans="9:20" ht="12.75" customHeight="1">
      <c r="I53" s="280"/>
      <c r="J53" s="980" t="s">
        <v>14</v>
      </c>
      <c r="K53" s="980"/>
      <c r="L53" s="980"/>
      <c r="M53" s="980"/>
      <c r="N53" s="980"/>
      <c r="O53" s="980"/>
      <c r="P53" s="980"/>
      <c r="Q53" s="980"/>
      <c r="R53" s="980"/>
      <c r="S53" s="980"/>
      <c r="T53" s="980"/>
    </row>
    <row r="54" spans="9:20" ht="12.75" customHeight="1">
      <c r="I54" s="980" t="s">
        <v>88</v>
      </c>
      <c r="J54" s="980"/>
      <c r="K54" s="980"/>
      <c r="L54" s="980"/>
      <c r="M54" s="980"/>
      <c r="N54" s="980"/>
      <c r="O54" s="980"/>
      <c r="P54" s="980"/>
      <c r="Q54" s="980"/>
      <c r="R54" s="980"/>
      <c r="S54" s="980"/>
      <c r="T54" s="980"/>
    </row>
    <row r="55" spans="1:20" ht="12.75">
      <c r="A55" s="280"/>
      <c r="B55" s="280"/>
      <c r="I55" s="271"/>
      <c r="J55" s="280"/>
      <c r="K55" s="280"/>
      <c r="L55" s="280"/>
      <c r="M55" s="280"/>
      <c r="N55" s="280"/>
      <c r="O55" s="280"/>
      <c r="P55" s="280"/>
      <c r="Q55" s="280"/>
      <c r="R55" s="280" t="s">
        <v>853</v>
      </c>
      <c r="S55" s="280"/>
      <c r="T55" s="280"/>
    </row>
    <row r="57" spans="1:20" ht="12.75">
      <c r="A57" s="972"/>
      <c r="B57" s="972"/>
      <c r="C57" s="972"/>
      <c r="D57" s="972"/>
      <c r="E57" s="972"/>
      <c r="F57" s="972"/>
      <c r="G57" s="972"/>
      <c r="H57" s="972"/>
      <c r="I57" s="972"/>
      <c r="J57" s="972"/>
      <c r="K57" s="972"/>
      <c r="L57" s="972"/>
      <c r="M57" s="972"/>
      <c r="N57" s="972"/>
      <c r="O57" s="972"/>
      <c r="P57" s="972"/>
      <c r="Q57" s="972"/>
      <c r="R57" s="972"/>
      <c r="S57" s="972"/>
      <c r="T57" s="972"/>
    </row>
  </sheetData>
  <sheetProtection/>
  <mergeCells count="20">
    <mergeCell ref="R52:S52"/>
    <mergeCell ref="A4:T5"/>
    <mergeCell ref="A2:T2"/>
    <mergeCell ref="A3:T3"/>
    <mergeCell ref="G1:I1"/>
    <mergeCell ref="A6:T6"/>
    <mergeCell ref="Q1:T1"/>
    <mergeCell ref="M8:R8"/>
    <mergeCell ref="S8:T8"/>
    <mergeCell ref="A45:B45"/>
    <mergeCell ref="A57:T57"/>
    <mergeCell ref="L7:T7"/>
    <mergeCell ref="A8:A9"/>
    <mergeCell ref="B8:B9"/>
    <mergeCell ref="C8:G8"/>
    <mergeCell ref="A7:B7"/>
    <mergeCell ref="H8:H9"/>
    <mergeCell ref="J53:T53"/>
    <mergeCell ref="I54:T54"/>
    <mergeCell ref="I8:L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A1:AC29"/>
  <sheetViews>
    <sheetView zoomScaleSheetLayoutView="80" zoomScalePageLayoutView="0" workbookViewId="0" topLeftCell="J16">
      <selection activeCell="V24" sqref="V24:Z27"/>
    </sheetView>
  </sheetViews>
  <sheetFormatPr defaultColWidth="9.140625" defaultRowHeight="12.75"/>
  <cols>
    <col min="1" max="1" width="7.28125" style="186" customWidth="1"/>
    <col min="2" max="2" width="26.00390625" style="186" customWidth="1"/>
    <col min="3" max="3" width="12.00390625" style="186" bestFit="1" customWidth="1"/>
    <col min="4" max="6" width="10.57421875" style="186" bestFit="1" customWidth="1"/>
    <col min="7" max="7" width="16.00390625" style="186" customWidth="1"/>
    <col min="8" max="11" width="10.7109375" style="186" customWidth="1"/>
    <col min="12" max="12" width="14.7109375" style="186" customWidth="1"/>
    <col min="13" max="13" width="11.00390625" style="186" bestFit="1" customWidth="1"/>
    <col min="14" max="14" width="13.140625" style="186" bestFit="1" customWidth="1"/>
    <col min="15" max="15" width="9.7109375" style="186" bestFit="1" customWidth="1"/>
    <col min="16" max="16" width="11.28125" style="186" customWidth="1"/>
    <col min="17" max="17" width="13.28125" style="186" customWidth="1"/>
    <col min="18" max="18" width="11.00390625" style="186" bestFit="1" customWidth="1"/>
    <col min="19" max="19" width="9.7109375" style="186" bestFit="1" customWidth="1"/>
    <col min="20" max="20" width="10.421875" style="186" customWidth="1"/>
    <col min="21" max="21" width="10.28125" style="186" customWidth="1"/>
    <col min="22" max="22" width="13.140625" style="186" customWidth="1"/>
    <col min="23" max="23" width="11.00390625" style="186" bestFit="1" customWidth="1"/>
    <col min="24" max="25" width="9.7109375" style="186" bestFit="1" customWidth="1"/>
    <col min="26" max="26" width="9.57421875" style="186" bestFit="1" customWidth="1"/>
    <col min="27" max="27" width="11.8515625" style="186" customWidth="1"/>
    <col min="28" max="16384" width="9.140625" style="186" customWidth="1"/>
  </cols>
  <sheetData>
    <row r="1" ht="15">
      <c r="AA1" s="187" t="s">
        <v>543</v>
      </c>
    </row>
    <row r="2" spans="8:22" ht="15.75">
      <c r="H2" s="129" t="s">
        <v>0</v>
      </c>
      <c r="I2" s="129"/>
      <c r="J2" s="129"/>
      <c r="K2" s="129"/>
      <c r="R2" s="91"/>
      <c r="S2" s="91"/>
      <c r="T2" s="91"/>
      <c r="U2" s="91"/>
      <c r="V2" s="91"/>
    </row>
    <row r="3" spans="3:29" ht="20.25">
      <c r="C3" s="736" t="s">
        <v>704</v>
      </c>
      <c r="D3" s="736"/>
      <c r="E3" s="736"/>
      <c r="F3" s="736"/>
      <c r="G3" s="736"/>
      <c r="H3" s="736"/>
      <c r="I3" s="736"/>
      <c r="J3" s="736"/>
      <c r="K3" s="736"/>
      <c r="L3" s="736"/>
      <c r="M3" s="736"/>
      <c r="N3" s="736"/>
      <c r="O3" s="736"/>
      <c r="P3" s="736"/>
      <c r="Q3" s="736"/>
      <c r="R3" s="132"/>
      <c r="S3" s="132"/>
      <c r="T3" s="132"/>
      <c r="U3" s="132"/>
      <c r="V3" s="132"/>
      <c r="W3" s="132"/>
      <c r="X3" s="132"/>
      <c r="Y3" s="132"/>
      <c r="Z3" s="132"/>
      <c r="AA3" s="132"/>
      <c r="AB3" s="132"/>
      <c r="AC3" s="132"/>
    </row>
    <row r="4" spans="3:27" ht="18">
      <c r="C4" s="188"/>
      <c r="D4" s="188"/>
      <c r="E4" s="188"/>
      <c r="F4" s="188"/>
      <c r="G4" s="188"/>
      <c r="H4" s="188"/>
      <c r="I4" s="188"/>
      <c r="J4" s="188"/>
      <c r="K4" s="188"/>
      <c r="L4" s="188"/>
      <c r="M4" s="188"/>
      <c r="N4" s="188"/>
      <c r="O4" s="188"/>
      <c r="P4" s="188"/>
      <c r="Q4" s="188"/>
      <c r="R4" s="188"/>
      <c r="S4" s="188"/>
      <c r="T4" s="188"/>
      <c r="U4" s="188"/>
      <c r="V4" s="188"/>
      <c r="W4" s="188"/>
      <c r="X4" s="188"/>
      <c r="Y4" s="188"/>
      <c r="Z4" s="188"/>
      <c r="AA4" s="188"/>
    </row>
    <row r="5" spans="2:27" ht="15.75">
      <c r="B5" s="737" t="s">
        <v>844</v>
      </c>
      <c r="C5" s="737"/>
      <c r="D5" s="737"/>
      <c r="E5" s="737"/>
      <c r="F5" s="737"/>
      <c r="G5" s="737"/>
      <c r="H5" s="737"/>
      <c r="I5" s="737"/>
      <c r="J5" s="737"/>
      <c r="K5" s="737"/>
      <c r="L5" s="737"/>
      <c r="M5" s="737"/>
      <c r="N5" s="737"/>
      <c r="O5" s="737"/>
      <c r="P5" s="737"/>
      <c r="Q5" s="737"/>
      <c r="R5" s="737"/>
      <c r="S5" s="737"/>
      <c r="T5" s="737"/>
      <c r="U5" s="737"/>
      <c r="V5" s="737"/>
      <c r="W5" s="737"/>
      <c r="X5" s="92"/>
      <c r="Y5" s="729" t="s">
        <v>251</v>
      </c>
      <c r="Z5" s="729"/>
      <c r="AA5" s="730"/>
    </row>
    <row r="6" spans="13:22" ht="15">
      <c r="M6" s="91"/>
      <c r="N6" s="91"/>
      <c r="O6" s="91"/>
      <c r="P6" s="91"/>
      <c r="Q6" s="91"/>
      <c r="R6" s="91"/>
      <c r="S6" s="91"/>
      <c r="T6" s="91"/>
      <c r="U6" s="91"/>
      <c r="V6" s="91"/>
    </row>
    <row r="7" spans="1:27" ht="12.75">
      <c r="A7" s="731" t="s">
        <v>1137</v>
      </c>
      <c r="B7" s="731"/>
      <c r="R7" s="732" t="s">
        <v>778</v>
      </c>
      <c r="S7" s="732"/>
      <c r="T7" s="732"/>
      <c r="U7" s="732"/>
      <c r="V7" s="732"/>
      <c r="W7" s="732"/>
      <c r="X7" s="732"/>
      <c r="Y7" s="732"/>
      <c r="Z7" s="732"/>
      <c r="AA7" s="732"/>
    </row>
    <row r="8" spans="1:27" ht="35.25" customHeight="1">
      <c r="A8" s="713" t="s">
        <v>2</v>
      </c>
      <c r="B8" s="713" t="s">
        <v>148</v>
      </c>
      <c r="C8" s="733" t="s">
        <v>149</v>
      </c>
      <c r="D8" s="733"/>
      <c r="E8" s="733"/>
      <c r="F8" s="190"/>
      <c r="G8" s="733" t="s">
        <v>150</v>
      </c>
      <c r="H8" s="713" t="s">
        <v>179</v>
      </c>
      <c r="I8" s="713"/>
      <c r="J8" s="713"/>
      <c r="K8" s="713"/>
      <c r="L8" s="713"/>
      <c r="M8" s="713"/>
      <c r="N8" s="713"/>
      <c r="O8" s="713"/>
      <c r="P8" s="713"/>
      <c r="Q8" s="713"/>
      <c r="R8" s="713" t="s">
        <v>180</v>
      </c>
      <c r="S8" s="713"/>
      <c r="T8" s="713"/>
      <c r="U8" s="713"/>
      <c r="V8" s="713"/>
      <c r="W8" s="713"/>
      <c r="X8" s="713"/>
      <c r="Y8" s="713"/>
      <c r="Z8" s="713"/>
      <c r="AA8" s="713"/>
    </row>
    <row r="9" spans="1:27" ht="15">
      <c r="A9" s="713"/>
      <c r="B9" s="713"/>
      <c r="C9" s="733" t="s">
        <v>252</v>
      </c>
      <c r="D9" s="733" t="s">
        <v>45</v>
      </c>
      <c r="E9" s="733" t="s">
        <v>46</v>
      </c>
      <c r="F9" s="720" t="s">
        <v>960</v>
      </c>
      <c r="G9" s="733"/>
      <c r="H9" s="713" t="s">
        <v>181</v>
      </c>
      <c r="I9" s="713"/>
      <c r="J9" s="713"/>
      <c r="K9" s="713"/>
      <c r="L9" s="713"/>
      <c r="M9" s="713" t="s">
        <v>165</v>
      </c>
      <c r="N9" s="713"/>
      <c r="O9" s="713"/>
      <c r="P9" s="713"/>
      <c r="Q9" s="713"/>
      <c r="R9" s="713" t="s">
        <v>151</v>
      </c>
      <c r="S9" s="713"/>
      <c r="T9" s="713"/>
      <c r="U9" s="713"/>
      <c r="V9" s="713"/>
      <c r="W9" s="713" t="s">
        <v>164</v>
      </c>
      <c r="X9" s="713"/>
      <c r="Y9" s="713"/>
      <c r="Z9" s="713"/>
      <c r="AA9" s="713"/>
    </row>
    <row r="10" spans="1:27" ht="15" customHeight="1">
      <c r="A10" s="713"/>
      <c r="B10" s="713"/>
      <c r="C10" s="733"/>
      <c r="D10" s="733"/>
      <c r="E10" s="733"/>
      <c r="F10" s="721"/>
      <c r="G10" s="733"/>
      <c r="H10" s="714" t="s">
        <v>152</v>
      </c>
      <c r="I10" s="715"/>
      <c r="J10" s="716"/>
      <c r="K10" s="460"/>
      <c r="L10" s="720" t="s">
        <v>153</v>
      </c>
      <c r="M10" s="723" t="s">
        <v>152</v>
      </c>
      <c r="N10" s="724"/>
      <c r="O10" s="725"/>
      <c r="P10" s="459"/>
      <c r="Q10" s="720" t="s">
        <v>153</v>
      </c>
      <c r="R10" s="723" t="s">
        <v>152</v>
      </c>
      <c r="S10" s="724"/>
      <c r="T10" s="725"/>
      <c r="U10" s="720" t="s">
        <v>960</v>
      </c>
      <c r="V10" s="720" t="s">
        <v>153</v>
      </c>
      <c r="W10" s="723" t="s">
        <v>152</v>
      </c>
      <c r="X10" s="724"/>
      <c r="Y10" s="725"/>
      <c r="Z10" s="720" t="s">
        <v>960</v>
      </c>
      <c r="AA10" s="720" t="s">
        <v>153</v>
      </c>
    </row>
    <row r="11" spans="1:27" ht="15" customHeight="1">
      <c r="A11" s="713"/>
      <c r="B11" s="713"/>
      <c r="C11" s="733"/>
      <c r="D11" s="733"/>
      <c r="E11" s="733"/>
      <c r="F11" s="721"/>
      <c r="G11" s="733"/>
      <c r="H11" s="717"/>
      <c r="I11" s="718"/>
      <c r="J11" s="719"/>
      <c r="K11" s="522"/>
      <c r="L11" s="721"/>
      <c r="M11" s="726"/>
      <c r="N11" s="727"/>
      <c r="O11" s="728"/>
      <c r="P11" s="524"/>
      <c r="Q11" s="721"/>
      <c r="R11" s="726"/>
      <c r="S11" s="727"/>
      <c r="T11" s="728"/>
      <c r="U11" s="721"/>
      <c r="V11" s="721"/>
      <c r="W11" s="726"/>
      <c r="X11" s="727"/>
      <c r="Y11" s="728"/>
      <c r="Z11" s="721"/>
      <c r="AA11" s="721"/>
    </row>
    <row r="12" spans="1:27" ht="15">
      <c r="A12" s="713"/>
      <c r="B12" s="713"/>
      <c r="C12" s="733"/>
      <c r="D12" s="733"/>
      <c r="E12" s="733"/>
      <c r="F12" s="722"/>
      <c r="G12" s="733"/>
      <c r="H12" s="190" t="s">
        <v>252</v>
      </c>
      <c r="I12" s="190" t="s">
        <v>45</v>
      </c>
      <c r="J12" s="191" t="s">
        <v>46</v>
      </c>
      <c r="K12" s="523"/>
      <c r="L12" s="722"/>
      <c r="M12" s="189" t="s">
        <v>252</v>
      </c>
      <c r="N12" s="189" t="s">
        <v>45</v>
      </c>
      <c r="O12" s="189" t="s">
        <v>46</v>
      </c>
      <c r="P12" s="525"/>
      <c r="Q12" s="722"/>
      <c r="R12" s="189" t="s">
        <v>252</v>
      </c>
      <c r="S12" s="189" t="s">
        <v>45</v>
      </c>
      <c r="T12" s="189" t="s">
        <v>46</v>
      </c>
      <c r="U12" s="722"/>
      <c r="V12" s="722"/>
      <c r="W12" s="189" t="s">
        <v>252</v>
      </c>
      <c r="X12" s="189" t="s">
        <v>45</v>
      </c>
      <c r="Y12" s="189" t="s">
        <v>46</v>
      </c>
      <c r="Z12" s="722"/>
      <c r="AA12" s="722"/>
    </row>
    <row r="13" spans="1:27" ht="15">
      <c r="A13" s="189">
        <v>1</v>
      </c>
      <c r="B13" s="189">
        <v>2</v>
      </c>
      <c r="C13" s="189">
        <v>3</v>
      </c>
      <c r="D13" s="189">
        <v>4</v>
      </c>
      <c r="E13" s="189">
        <v>5</v>
      </c>
      <c r="F13" s="189"/>
      <c r="G13" s="189">
        <v>6</v>
      </c>
      <c r="H13" s="189">
        <v>7</v>
      </c>
      <c r="I13" s="189">
        <v>8</v>
      </c>
      <c r="J13" s="189">
        <v>9</v>
      </c>
      <c r="K13" s="189"/>
      <c r="L13" s="189">
        <v>10</v>
      </c>
      <c r="M13" s="189">
        <v>11</v>
      </c>
      <c r="N13" s="189">
        <v>12</v>
      </c>
      <c r="O13" s="189">
        <v>13</v>
      </c>
      <c r="P13" s="189"/>
      <c r="Q13" s="189">
        <v>14</v>
      </c>
      <c r="R13" s="189">
        <v>15</v>
      </c>
      <c r="S13" s="189">
        <v>16</v>
      </c>
      <c r="T13" s="189">
        <v>17</v>
      </c>
      <c r="U13" s="189"/>
      <c r="V13" s="189">
        <v>18</v>
      </c>
      <c r="W13" s="189">
        <v>19</v>
      </c>
      <c r="X13" s="189">
        <v>20</v>
      </c>
      <c r="Y13" s="189">
        <v>21</v>
      </c>
      <c r="Z13" s="189"/>
      <c r="AA13" s="189">
        <v>22</v>
      </c>
    </row>
    <row r="14" spans="1:27" ht="15">
      <c r="A14" s="734" t="s">
        <v>212</v>
      </c>
      <c r="B14" s="735"/>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row>
    <row r="15" spans="1:27" ht="16.5">
      <c r="A15" s="189">
        <v>1</v>
      </c>
      <c r="B15" s="192" t="s">
        <v>211</v>
      </c>
      <c r="C15" s="342">
        <f>F15*72.54%</f>
        <v>7304.574888</v>
      </c>
      <c r="D15" s="342">
        <f>F15*19.53%</f>
        <v>1966.6163159999999</v>
      </c>
      <c r="E15" s="342">
        <f>F15*7.93%</f>
        <v>798.5287959999999</v>
      </c>
      <c r="F15" s="193">
        <v>10069.72</v>
      </c>
      <c r="G15" s="193" t="s">
        <v>1098</v>
      </c>
      <c r="H15" s="342">
        <f>K15*72.54%</f>
        <v>8944.948506</v>
      </c>
      <c r="I15" s="342">
        <f>K15*19.53%</f>
        <v>2408.255367</v>
      </c>
      <c r="J15" s="342">
        <f>K15*7.93%</f>
        <v>977.8527936666667</v>
      </c>
      <c r="K15" s="193">
        <v>12331.056666666667</v>
      </c>
      <c r="L15" s="193" t="s">
        <v>1101</v>
      </c>
      <c r="M15" s="342">
        <f>P15*72.54%</f>
        <v>16249.523394</v>
      </c>
      <c r="N15" s="342">
        <f>P15*19.53%</f>
        <v>4374.871682999999</v>
      </c>
      <c r="O15" s="342">
        <f>P15*7.93%</f>
        <v>1776.3815896666665</v>
      </c>
      <c r="P15" s="193">
        <f>F15+K15</f>
        <v>22400.776666666665</v>
      </c>
      <c r="Q15" s="193" t="s">
        <v>1101</v>
      </c>
      <c r="R15" s="342">
        <f>U15*72.54%</f>
        <v>11374.663716000001</v>
      </c>
      <c r="S15" s="342">
        <f>U15*19.53%</f>
        <v>3062.409462</v>
      </c>
      <c r="T15" s="342">
        <f>U15*7.93%</f>
        <v>1243.466822</v>
      </c>
      <c r="U15" s="526">
        <f>ROUND(P15*70%,2)</f>
        <v>15680.54</v>
      </c>
      <c r="V15" s="193" t="s">
        <v>1105</v>
      </c>
      <c r="W15" s="342">
        <f>Z15*72.54%</f>
        <v>9099.730972800002</v>
      </c>
      <c r="X15" s="342">
        <f>Z15*19.53%</f>
        <v>2449.9275696</v>
      </c>
      <c r="Y15" s="342">
        <f>Z15*7.93%</f>
        <v>994.7734576</v>
      </c>
      <c r="Z15" s="526">
        <f>U15*80%</f>
        <v>12544.432</v>
      </c>
      <c r="AA15" s="193" t="s">
        <v>1108</v>
      </c>
    </row>
    <row r="16" spans="1:27" ht="16.5">
      <c r="A16" s="189">
        <v>2</v>
      </c>
      <c r="B16" s="192" t="s">
        <v>154</v>
      </c>
      <c r="C16" s="342">
        <f>F16*72.54%</f>
        <v>8592.101856000003</v>
      </c>
      <c r="D16" s="342">
        <f>F16*19.53%</f>
        <v>2313.2581920000007</v>
      </c>
      <c r="E16" s="342">
        <f>F16*7.93%</f>
        <v>939.2799520000002</v>
      </c>
      <c r="F16" s="193">
        <v>11844.640000000003</v>
      </c>
      <c r="G16" s="193" t="s">
        <v>1099</v>
      </c>
      <c r="H16" s="342">
        <f>K16*72.54%</f>
        <v>9926.05926</v>
      </c>
      <c r="I16" s="342">
        <f>K16*19.53%</f>
        <v>2672.40057</v>
      </c>
      <c r="J16" s="342">
        <f>K16*7.93%</f>
        <v>1085.1068366666666</v>
      </c>
      <c r="K16" s="193">
        <v>13683.566666666666</v>
      </c>
      <c r="L16" s="193" t="s">
        <v>1102</v>
      </c>
      <c r="M16" s="342">
        <f>P16*72.54%</f>
        <v>18518.161116000003</v>
      </c>
      <c r="N16" s="342">
        <f>P16*19.53%</f>
        <v>4985.658762</v>
      </c>
      <c r="O16" s="342">
        <f>P16*7.93%</f>
        <v>2024.3867886666667</v>
      </c>
      <c r="P16" s="193">
        <f>F16+K16</f>
        <v>25528.20666666667</v>
      </c>
      <c r="Q16" s="193" t="s">
        <v>1102</v>
      </c>
      <c r="R16" s="342">
        <f>U16*72.54%</f>
        <v>12962.709396000002</v>
      </c>
      <c r="S16" s="342">
        <f>U16*19.53%</f>
        <v>3489.960222</v>
      </c>
      <c r="T16" s="342">
        <f>U16*7.93%</f>
        <v>1417.070382</v>
      </c>
      <c r="U16" s="526">
        <f>ROUND(P16*70%,2)</f>
        <v>17869.74</v>
      </c>
      <c r="V16" s="193" t="s">
        <v>1106</v>
      </c>
      <c r="W16" s="342">
        <f>Z16*72.54%</f>
        <v>10370.167516800002</v>
      </c>
      <c r="X16" s="342">
        <f>Z16*19.53%</f>
        <v>2791.9681776</v>
      </c>
      <c r="Y16" s="342">
        <f>Z16*7.93%</f>
        <v>1133.6563056</v>
      </c>
      <c r="Z16" s="526">
        <f>U16*80%</f>
        <v>14295.792000000001</v>
      </c>
      <c r="AA16" s="193" t="s">
        <v>1109</v>
      </c>
    </row>
    <row r="17" spans="1:27" ht="16.5">
      <c r="A17" s="189">
        <v>3</v>
      </c>
      <c r="B17" s="192" t="s">
        <v>155</v>
      </c>
      <c r="C17" s="342">
        <f>F17*72.54%</f>
        <v>13632.667073999999</v>
      </c>
      <c r="D17" s="342">
        <f>F17*19.53%</f>
        <v>3670.3334429999995</v>
      </c>
      <c r="E17" s="342">
        <f>F17*7.93%</f>
        <v>1490.3094829999998</v>
      </c>
      <c r="F17" s="193">
        <v>18793.309999999998</v>
      </c>
      <c r="G17" s="193" t="s">
        <v>1100</v>
      </c>
      <c r="H17" s="342">
        <f>K17*72.54%</f>
        <v>12764.157744</v>
      </c>
      <c r="I17" s="342">
        <f>K17*19.53%</f>
        <v>3436.504008</v>
      </c>
      <c r="J17" s="342">
        <f>K17*7.93%</f>
        <v>1395.3649146666664</v>
      </c>
      <c r="K17" s="193">
        <v>17596.026666666665</v>
      </c>
      <c r="L17" s="193" t="s">
        <v>1103</v>
      </c>
      <c r="M17" s="342">
        <f>P17*72.54%</f>
        <v>26396.824817999997</v>
      </c>
      <c r="N17" s="342">
        <f>P17*19.53%</f>
        <v>7106.837450999999</v>
      </c>
      <c r="O17" s="342">
        <f>P17*7.93%</f>
        <v>2885.674397666666</v>
      </c>
      <c r="P17" s="526">
        <f>F17+K17</f>
        <v>36389.33666666666</v>
      </c>
      <c r="Q17" s="193" t="s">
        <v>1103</v>
      </c>
      <c r="R17" s="342">
        <f>U17*72.54%</f>
        <v>18477.780516000003</v>
      </c>
      <c r="S17" s="342">
        <f>U17*19.53%</f>
        <v>4974.787062</v>
      </c>
      <c r="T17" s="342">
        <f>U17*7.93%</f>
        <v>2019.972422</v>
      </c>
      <c r="U17" s="526">
        <f>ROUND(P17*70%,2)</f>
        <v>25472.54</v>
      </c>
      <c r="V17" s="193" t="s">
        <v>1107</v>
      </c>
      <c r="W17" s="342">
        <f>Z17*72.54%</f>
        <v>14782.224412800004</v>
      </c>
      <c r="X17" s="342">
        <f>Z17*19.53%</f>
        <v>3979.8296496000007</v>
      </c>
      <c r="Y17" s="342">
        <f>Z17*7.93%</f>
        <v>1615.9779376000001</v>
      </c>
      <c r="Z17" s="526">
        <f>U17*80%</f>
        <v>20378.032000000003</v>
      </c>
      <c r="AA17" s="193" t="s">
        <v>1110</v>
      </c>
    </row>
    <row r="18" spans="1:27" ht="16.5">
      <c r="A18" s="734" t="s">
        <v>213</v>
      </c>
      <c r="B18" s="735"/>
      <c r="C18" s="342"/>
      <c r="D18" s="342"/>
      <c r="E18" s="342"/>
      <c r="F18" s="193"/>
      <c r="G18" s="193"/>
      <c r="H18" s="193"/>
      <c r="I18" s="193"/>
      <c r="J18" s="193"/>
      <c r="K18" s="193"/>
      <c r="M18" s="193"/>
      <c r="N18" s="193"/>
      <c r="O18" s="193"/>
      <c r="P18" s="193"/>
      <c r="Q18" s="193"/>
      <c r="R18" s="193"/>
      <c r="S18" s="193"/>
      <c r="T18" s="193"/>
      <c r="U18" s="193"/>
      <c r="V18" s="193"/>
      <c r="W18" s="193"/>
      <c r="X18" s="193"/>
      <c r="Y18" s="193"/>
      <c r="Z18" s="193"/>
      <c r="AA18" s="193"/>
    </row>
    <row r="19" spans="1:27" ht="15">
      <c r="A19" s="189">
        <v>4</v>
      </c>
      <c r="B19" s="192" t="s">
        <v>201</v>
      </c>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row>
    <row r="20" spans="1:27" ht="15">
      <c r="A20" s="189">
        <v>5</v>
      </c>
      <c r="B20" s="192" t="s">
        <v>133</v>
      </c>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row>
    <row r="21" ht="14.25">
      <c r="N21" s="194"/>
    </row>
    <row r="22" ht="14.25">
      <c r="N22" s="194"/>
    </row>
    <row r="23" spans="1:27" ht="14.25">
      <c r="A23" s="194" t="s">
        <v>166</v>
      </c>
      <c r="B23" s="194"/>
      <c r="C23" s="194"/>
      <c r="D23" s="194"/>
      <c r="E23" s="194"/>
      <c r="F23" s="194"/>
      <c r="G23" s="194"/>
      <c r="H23" s="194"/>
      <c r="I23" s="194"/>
      <c r="J23" s="194"/>
      <c r="K23" s="194"/>
      <c r="L23" s="194"/>
      <c r="M23" s="194"/>
      <c r="N23" s="90"/>
      <c r="O23" s="194"/>
      <c r="P23" s="194"/>
      <c r="Q23" s="194"/>
      <c r="R23" s="194"/>
      <c r="S23" s="194"/>
      <c r="T23" s="194"/>
      <c r="U23" s="194"/>
      <c r="V23" s="194"/>
      <c r="W23" s="194"/>
      <c r="X23" s="194"/>
      <c r="Y23" s="194"/>
      <c r="Z23" s="194"/>
      <c r="AA23" s="194"/>
    </row>
    <row r="24" spans="1:27" ht="15.75" customHeight="1">
      <c r="A24" s="194"/>
      <c r="B24" s="194"/>
      <c r="C24" s="194"/>
      <c r="D24" s="194"/>
      <c r="E24" s="194"/>
      <c r="F24" s="194"/>
      <c r="G24" s="194"/>
      <c r="H24" s="194"/>
      <c r="I24" s="194"/>
      <c r="J24" s="194"/>
      <c r="K24" s="194"/>
      <c r="L24" s="194"/>
      <c r="M24" s="194"/>
      <c r="N24" s="99"/>
      <c r="O24" s="194"/>
      <c r="P24" s="194"/>
      <c r="Q24" s="194"/>
      <c r="R24" s="194"/>
      <c r="S24" s="194"/>
      <c r="T24" s="194"/>
      <c r="U24" s="194"/>
      <c r="V24" s="695" t="s">
        <v>13</v>
      </c>
      <c r="W24" s="695"/>
      <c r="X24" s="695"/>
      <c r="Y24" s="695"/>
      <c r="Z24" s="695"/>
      <c r="AA24" s="194"/>
    </row>
    <row r="25" spans="1:26" ht="15.75" customHeight="1">
      <c r="A25" s="90"/>
      <c r="B25" s="90"/>
      <c r="C25" s="90"/>
      <c r="D25" s="90"/>
      <c r="E25" s="90"/>
      <c r="F25" s="90"/>
      <c r="G25" s="90"/>
      <c r="H25" s="90"/>
      <c r="I25" s="90"/>
      <c r="J25" s="90"/>
      <c r="K25" s="90"/>
      <c r="L25" s="90"/>
      <c r="M25" s="90"/>
      <c r="N25" s="461"/>
      <c r="O25" s="90"/>
      <c r="P25" s="90"/>
      <c r="Q25" s="90"/>
      <c r="R25" s="90"/>
      <c r="S25" s="90"/>
      <c r="T25" s="90"/>
      <c r="U25" s="90"/>
      <c r="V25" s="695" t="s">
        <v>14</v>
      </c>
      <c r="W25" s="695"/>
      <c r="X25" s="695"/>
      <c r="Y25" s="695"/>
      <c r="Z25" s="695"/>
    </row>
    <row r="26" spans="1:27" ht="15.75">
      <c r="A26" s="99" t="s">
        <v>12</v>
      </c>
      <c r="B26" s="99"/>
      <c r="C26" s="99"/>
      <c r="D26" s="99"/>
      <c r="E26" s="99"/>
      <c r="F26" s="99"/>
      <c r="G26" s="99"/>
      <c r="H26" s="99"/>
      <c r="I26" s="99"/>
      <c r="J26" s="99"/>
      <c r="K26" s="99"/>
      <c r="L26" s="99"/>
      <c r="M26" s="99"/>
      <c r="N26" s="461"/>
      <c r="O26" s="99"/>
      <c r="P26" s="99"/>
      <c r="R26" s="137"/>
      <c r="S26" s="137"/>
      <c r="T26" s="137"/>
      <c r="U26" s="137"/>
      <c r="V26" s="695" t="s">
        <v>20</v>
      </c>
      <c r="W26" s="695"/>
      <c r="X26" s="695"/>
      <c r="Y26" s="695"/>
      <c r="Z26" s="695"/>
      <c r="AA26" s="137"/>
    </row>
    <row r="27" spans="2:27" ht="15.75" customHeight="1">
      <c r="B27" s="461"/>
      <c r="C27" s="461"/>
      <c r="D27" s="461"/>
      <c r="E27" s="461"/>
      <c r="F27" s="461"/>
      <c r="G27" s="461"/>
      <c r="H27" s="461"/>
      <c r="I27" s="461"/>
      <c r="J27" s="461"/>
      <c r="K27" s="461"/>
      <c r="L27" s="461"/>
      <c r="M27" s="461"/>
      <c r="N27" s="90"/>
      <c r="O27" s="461"/>
      <c r="P27" s="461"/>
      <c r="Q27" s="461"/>
      <c r="R27" s="461"/>
      <c r="S27" s="461"/>
      <c r="T27" s="461"/>
      <c r="U27" s="461"/>
      <c r="V27" s="15"/>
      <c r="W27" s="15"/>
      <c r="X27" s="1" t="s">
        <v>85</v>
      </c>
      <c r="Y27" s="1"/>
      <c r="Z27" s="1"/>
      <c r="AA27" s="461"/>
    </row>
    <row r="28" spans="1:27" ht="15.75" customHeight="1">
      <c r="A28" s="461" t="s">
        <v>15</v>
      </c>
      <c r="B28" s="461"/>
      <c r="C28" s="461"/>
      <c r="D28" s="461"/>
      <c r="E28" s="461"/>
      <c r="F28" s="461"/>
      <c r="G28" s="461"/>
      <c r="H28" s="461"/>
      <c r="I28" s="461"/>
      <c r="J28" s="461"/>
      <c r="K28" s="461"/>
      <c r="L28" s="461"/>
      <c r="M28" s="461"/>
      <c r="O28" s="461"/>
      <c r="P28" s="461"/>
      <c r="Q28" s="461"/>
      <c r="R28" s="461"/>
      <c r="S28" s="461"/>
      <c r="T28" s="461"/>
      <c r="U28" s="461"/>
      <c r="V28" s="461"/>
      <c r="W28" s="461"/>
      <c r="X28" s="461"/>
      <c r="Y28" s="461"/>
      <c r="Z28" s="461"/>
      <c r="AA28" s="461"/>
    </row>
    <row r="29" spans="1:16" ht="12.75">
      <c r="A29" s="90"/>
      <c r="B29" s="90"/>
      <c r="C29" s="90"/>
      <c r="D29" s="90"/>
      <c r="E29" s="90"/>
      <c r="F29" s="90"/>
      <c r="G29" s="90"/>
      <c r="H29" s="90"/>
      <c r="I29" s="90"/>
      <c r="J29" s="90"/>
      <c r="K29" s="90"/>
      <c r="L29" s="90"/>
      <c r="M29" s="90"/>
      <c r="O29" s="90"/>
      <c r="P29" s="90"/>
    </row>
  </sheetData>
  <sheetProtection/>
  <mergeCells count="34">
    <mergeCell ref="C3:Q3"/>
    <mergeCell ref="B5:W5"/>
    <mergeCell ref="M9:Q9"/>
    <mergeCell ref="R9:V9"/>
    <mergeCell ref="W9:AA9"/>
    <mergeCell ref="U10:U12"/>
    <mergeCell ref="Z10:Z12"/>
    <mergeCell ref="V10:V12"/>
    <mergeCell ref="D9:D12"/>
    <mergeCell ref="B8:B12"/>
    <mergeCell ref="C8:E8"/>
    <mergeCell ref="E9:E12"/>
    <mergeCell ref="Q10:Q12"/>
    <mergeCell ref="V24:Z24"/>
    <mergeCell ref="R8:AA8"/>
    <mergeCell ref="AA10:AA12"/>
    <mergeCell ref="A14:B14"/>
    <mergeCell ref="A8:A12"/>
    <mergeCell ref="Y5:AA5"/>
    <mergeCell ref="A7:B7"/>
    <mergeCell ref="R7:AA7"/>
    <mergeCell ref="C9:C12"/>
    <mergeCell ref="A18:B18"/>
    <mergeCell ref="R10:T11"/>
    <mergeCell ref="G8:G12"/>
    <mergeCell ref="H9:L9"/>
    <mergeCell ref="F9:F12"/>
    <mergeCell ref="W10:Y11"/>
    <mergeCell ref="V25:Z25"/>
    <mergeCell ref="V26:Z26"/>
    <mergeCell ref="H8:Q8"/>
    <mergeCell ref="H10:J11"/>
    <mergeCell ref="L10:L12"/>
    <mergeCell ref="M10:O1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42" r:id="rId1"/>
  <colBreaks count="1" manualBreakCount="1">
    <brk id="27" max="65535" man="1"/>
  </colBreaks>
</worksheet>
</file>

<file path=xl/worksheets/sheet60.xml><?xml version="1.0" encoding="utf-8"?>
<worksheet xmlns="http://schemas.openxmlformats.org/spreadsheetml/2006/main" xmlns:r="http://schemas.openxmlformats.org/officeDocument/2006/relationships">
  <sheetPr>
    <pageSetUpPr fitToPage="1"/>
  </sheetPr>
  <dimension ref="A1:Z57"/>
  <sheetViews>
    <sheetView zoomScaleSheetLayoutView="100" workbookViewId="0" topLeftCell="C35">
      <selection activeCell="G45" sqref="G45"/>
    </sheetView>
  </sheetViews>
  <sheetFormatPr defaultColWidth="9.140625" defaultRowHeight="12.75"/>
  <cols>
    <col min="1" max="1" width="5.57421875" style="271" customWidth="1"/>
    <col min="2" max="2" width="19.00390625" style="271" customWidth="1"/>
    <col min="3" max="3" width="10.28125" style="271" customWidth="1"/>
    <col min="4" max="4" width="8.421875" style="271" customWidth="1"/>
    <col min="5" max="6" width="9.8515625" style="271" customWidth="1"/>
    <col min="7" max="7" width="10.8515625" style="271" customWidth="1"/>
    <col min="8" max="8" width="11.00390625" style="271" customWidth="1"/>
    <col min="9" max="9" width="9.140625" style="257" customWidth="1"/>
    <col min="10" max="11" width="9.421875" style="257" bestFit="1" customWidth="1"/>
    <col min="12" max="12" width="8.140625" style="257" customWidth="1"/>
    <col min="13" max="13" width="10.28125" style="257" customWidth="1"/>
    <col min="14" max="14" width="10.00390625" style="257" customWidth="1"/>
    <col min="15" max="15" width="8.421875" style="257" customWidth="1"/>
    <col min="16" max="18" width="8.140625" style="257" customWidth="1"/>
    <col min="19" max="19" width="10.421875" style="257" customWidth="1"/>
    <col min="20" max="20" width="12.57421875" style="257" customWidth="1"/>
    <col min="21" max="16384" width="9.140625" style="257" customWidth="1"/>
  </cols>
  <sheetData>
    <row r="1" spans="7:20" ht="12.75" customHeight="1">
      <c r="G1" s="984"/>
      <c r="H1" s="984"/>
      <c r="I1" s="984"/>
      <c r="J1" s="271"/>
      <c r="K1" s="271"/>
      <c r="L1" s="271"/>
      <c r="M1" s="271"/>
      <c r="N1" s="271"/>
      <c r="O1" s="271"/>
      <c r="P1" s="271"/>
      <c r="Q1" s="271"/>
      <c r="R1" s="271"/>
      <c r="S1" s="986" t="s">
        <v>537</v>
      </c>
      <c r="T1" s="986"/>
    </row>
    <row r="2" spans="1:20" ht="15.75">
      <c r="A2" s="982" t="s">
        <v>0</v>
      </c>
      <c r="B2" s="982"/>
      <c r="C2" s="982"/>
      <c r="D2" s="982"/>
      <c r="E2" s="982"/>
      <c r="F2" s="982"/>
      <c r="G2" s="982"/>
      <c r="H2" s="982"/>
      <c r="I2" s="982"/>
      <c r="J2" s="982"/>
      <c r="K2" s="982"/>
      <c r="L2" s="982"/>
      <c r="M2" s="982"/>
      <c r="N2" s="982"/>
      <c r="O2" s="982"/>
      <c r="P2" s="982"/>
      <c r="Q2" s="982"/>
      <c r="R2" s="982"/>
      <c r="S2" s="982"/>
      <c r="T2" s="982"/>
    </row>
    <row r="3" spans="1:20" ht="18">
      <c r="A3" s="983" t="s">
        <v>704</v>
      </c>
      <c r="B3" s="983"/>
      <c r="C3" s="983"/>
      <c r="D3" s="983"/>
      <c r="E3" s="983"/>
      <c r="F3" s="983"/>
      <c r="G3" s="983"/>
      <c r="H3" s="983"/>
      <c r="I3" s="983"/>
      <c r="J3" s="983"/>
      <c r="K3" s="983"/>
      <c r="L3" s="983"/>
      <c r="M3" s="983"/>
      <c r="N3" s="983"/>
      <c r="O3" s="983"/>
      <c r="P3" s="983"/>
      <c r="Q3" s="983"/>
      <c r="R3" s="983"/>
      <c r="S3" s="983"/>
      <c r="T3" s="983"/>
    </row>
    <row r="4" spans="1:20" ht="12.75" customHeight="1">
      <c r="A4" s="981" t="s">
        <v>712</v>
      </c>
      <c r="B4" s="981"/>
      <c r="C4" s="981"/>
      <c r="D4" s="981"/>
      <c r="E4" s="981"/>
      <c r="F4" s="981"/>
      <c r="G4" s="981"/>
      <c r="H4" s="981"/>
      <c r="I4" s="981"/>
      <c r="J4" s="981"/>
      <c r="K4" s="981"/>
      <c r="L4" s="981"/>
      <c r="M4" s="981"/>
      <c r="N4" s="981"/>
      <c r="O4" s="981"/>
      <c r="P4" s="981"/>
      <c r="Q4" s="981"/>
      <c r="R4" s="981"/>
      <c r="S4" s="981"/>
      <c r="T4" s="981"/>
    </row>
    <row r="5" spans="1:20" s="258" customFormat="1" ht="7.5" customHeight="1">
      <c r="A5" s="981"/>
      <c r="B5" s="981"/>
      <c r="C5" s="981"/>
      <c r="D5" s="981"/>
      <c r="E5" s="981"/>
      <c r="F5" s="981"/>
      <c r="G5" s="981"/>
      <c r="H5" s="981"/>
      <c r="I5" s="981"/>
      <c r="J5" s="981"/>
      <c r="K5" s="981"/>
      <c r="L5" s="981"/>
      <c r="M5" s="981"/>
      <c r="N5" s="981"/>
      <c r="O5" s="981"/>
      <c r="P5" s="981"/>
      <c r="Q5" s="981"/>
      <c r="R5" s="981"/>
      <c r="S5" s="981"/>
      <c r="T5" s="981"/>
    </row>
    <row r="6" spans="1:20" ht="12.75">
      <c r="A6" s="985"/>
      <c r="B6" s="985"/>
      <c r="C6" s="985"/>
      <c r="D6" s="985"/>
      <c r="E6" s="985"/>
      <c r="F6" s="985"/>
      <c r="G6" s="985"/>
      <c r="H6" s="985"/>
      <c r="I6" s="985"/>
      <c r="J6" s="985"/>
      <c r="K6" s="985"/>
      <c r="L6" s="985"/>
      <c r="M6" s="985"/>
      <c r="N6" s="985"/>
      <c r="O6" s="985"/>
      <c r="P6" s="985"/>
      <c r="Q6" s="985"/>
      <c r="R6" s="985"/>
      <c r="S6" s="985"/>
      <c r="T6" s="985"/>
    </row>
    <row r="7" spans="1:20" ht="12.75">
      <c r="A7" s="977" t="s">
        <v>1137</v>
      </c>
      <c r="B7" s="977"/>
      <c r="H7" s="300"/>
      <c r="I7" s="271"/>
      <c r="J7" s="271"/>
      <c r="K7" s="271"/>
      <c r="L7" s="973"/>
      <c r="M7" s="973"/>
      <c r="N7" s="973"/>
      <c r="O7" s="973"/>
      <c r="P7" s="973"/>
      <c r="Q7" s="973"/>
      <c r="R7" s="973"/>
      <c r="S7" s="973"/>
      <c r="T7" s="973"/>
    </row>
    <row r="8" spans="1:20" ht="52.5" customHeight="1">
      <c r="A8" s="874" t="s">
        <v>2</v>
      </c>
      <c r="B8" s="874" t="s">
        <v>3</v>
      </c>
      <c r="C8" s="974" t="s">
        <v>489</v>
      </c>
      <c r="D8" s="975"/>
      <c r="E8" s="975"/>
      <c r="F8" s="975"/>
      <c r="G8" s="976"/>
      <c r="H8" s="978" t="s">
        <v>86</v>
      </c>
      <c r="I8" s="974" t="s">
        <v>87</v>
      </c>
      <c r="J8" s="975"/>
      <c r="K8" s="975"/>
      <c r="L8" s="976"/>
      <c r="M8" s="874" t="s">
        <v>654</v>
      </c>
      <c r="N8" s="874"/>
      <c r="O8" s="874"/>
      <c r="P8" s="874"/>
      <c r="Q8" s="874"/>
      <c r="R8" s="874"/>
      <c r="S8" s="987" t="s">
        <v>852</v>
      </c>
      <c r="T8" s="987"/>
    </row>
    <row r="9" spans="1:20" ht="44.25" customHeight="1">
      <c r="A9" s="874"/>
      <c r="B9" s="874"/>
      <c r="C9" s="301" t="s">
        <v>5</v>
      </c>
      <c r="D9" s="301" t="s">
        <v>6</v>
      </c>
      <c r="E9" s="301" t="s">
        <v>357</v>
      </c>
      <c r="F9" s="302" t="s">
        <v>103</v>
      </c>
      <c r="G9" s="302" t="s">
        <v>229</v>
      </c>
      <c r="H9" s="979"/>
      <c r="I9" s="317" t="s">
        <v>92</v>
      </c>
      <c r="J9" s="317" t="s">
        <v>22</v>
      </c>
      <c r="K9" s="317" t="s">
        <v>44</v>
      </c>
      <c r="L9" s="317" t="s">
        <v>691</v>
      </c>
      <c r="M9" s="325" t="s">
        <v>19</v>
      </c>
      <c r="N9" s="325" t="s">
        <v>655</v>
      </c>
      <c r="O9" s="325" t="s">
        <v>656</v>
      </c>
      <c r="P9" s="325" t="s">
        <v>657</v>
      </c>
      <c r="Q9" s="325" t="s">
        <v>658</v>
      </c>
      <c r="R9" s="325" t="s">
        <v>659</v>
      </c>
      <c r="S9" s="338" t="s">
        <v>866</v>
      </c>
      <c r="T9" s="338" t="s">
        <v>864</v>
      </c>
    </row>
    <row r="10" spans="1:20" s="334" customFormat="1" ht="12.75">
      <c r="A10" s="332">
        <v>1</v>
      </c>
      <c r="B10" s="332">
        <v>2</v>
      </c>
      <c r="C10" s="332">
        <v>3</v>
      </c>
      <c r="D10" s="332">
        <v>4</v>
      </c>
      <c r="E10" s="332">
        <v>5</v>
      </c>
      <c r="F10" s="332">
        <v>6</v>
      </c>
      <c r="G10" s="332">
        <v>7</v>
      </c>
      <c r="H10" s="332">
        <v>8</v>
      </c>
      <c r="I10" s="332">
        <v>9</v>
      </c>
      <c r="J10" s="332">
        <v>10</v>
      </c>
      <c r="K10" s="332">
        <v>11</v>
      </c>
      <c r="L10" s="332">
        <v>12</v>
      </c>
      <c r="M10" s="332">
        <v>13</v>
      </c>
      <c r="N10" s="332">
        <v>14</v>
      </c>
      <c r="O10" s="332">
        <v>15</v>
      </c>
      <c r="P10" s="332">
        <v>16</v>
      </c>
      <c r="Q10" s="332">
        <v>17</v>
      </c>
      <c r="R10" s="332">
        <v>18</v>
      </c>
      <c r="S10" s="332">
        <v>19</v>
      </c>
      <c r="T10" s="332">
        <v>20</v>
      </c>
    </row>
    <row r="11" spans="1:26" s="334" customFormat="1" ht="15">
      <c r="A11" s="346">
        <v>1</v>
      </c>
      <c r="B11" s="347" t="s">
        <v>886</v>
      </c>
      <c r="C11" s="596">
        <v>20212</v>
      </c>
      <c r="D11" s="596">
        <v>12152</v>
      </c>
      <c r="E11" s="596">
        <v>0</v>
      </c>
      <c r="F11" s="596">
        <v>0</v>
      </c>
      <c r="G11" s="596">
        <f>SUM(C11:F11)</f>
        <v>32364</v>
      </c>
      <c r="H11" s="597">
        <v>240</v>
      </c>
      <c r="I11" s="598">
        <f>J11+K11</f>
        <v>1203.9407999999999</v>
      </c>
      <c r="J11" s="598">
        <f>G11*0.00015*203</f>
        <v>985.4837999999999</v>
      </c>
      <c r="K11" s="598">
        <f>G11*0.00015*45</f>
        <v>218.457</v>
      </c>
      <c r="L11" s="598">
        <v>0</v>
      </c>
      <c r="M11" s="598">
        <f>N11+O11+P11+Q11</f>
        <v>240.78816</v>
      </c>
      <c r="N11" s="598">
        <f>G11*0.00003*248</f>
        <v>240.78816</v>
      </c>
      <c r="O11" s="596">
        <v>0</v>
      </c>
      <c r="P11" s="596">
        <v>0</v>
      </c>
      <c r="Q11" s="596">
        <v>0</v>
      </c>
      <c r="R11" s="596">
        <v>0</v>
      </c>
      <c r="S11" s="596">
        <v>1500</v>
      </c>
      <c r="T11" s="598">
        <f>I11*0.015</f>
        <v>18.059111999999995</v>
      </c>
      <c r="V11" s="334">
        <v>20212</v>
      </c>
      <c r="W11" s="334">
        <v>12152</v>
      </c>
      <c r="X11" s="334">
        <v>5</v>
      </c>
      <c r="Y11" s="334">
        <v>0</v>
      </c>
      <c r="Z11" s="334">
        <v>32369</v>
      </c>
    </row>
    <row r="12" spans="1:26" s="334" customFormat="1" ht="15">
      <c r="A12" s="346">
        <v>2</v>
      </c>
      <c r="B12" s="347" t="s">
        <v>887</v>
      </c>
      <c r="C12" s="596">
        <v>29973</v>
      </c>
      <c r="D12" s="596">
        <v>17477</v>
      </c>
      <c r="E12" s="596">
        <v>0</v>
      </c>
      <c r="F12" s="596">
        <v>0</v>
      </c>
      <c r="G12" s="596">
        <f aca="true" t="shared" si="0" ref="G12:G44">SUM(C12:F12)</f>
        <v>47450</v>
      </c>
      <c r="H12" s="597">
        <v>240</v>
      </c>
      <c r="I12" s="598">
        <f aca="true" t="shared" si="1" ref="I12:I45">J12+K12</f>
        <v>1765.1399999999999</v>
      </c>
      <c r="J12" s="598">
        <f aca="true" t="shared" si="2" ref="J12:J45">G12*0.00015*203</f>
        <v>1444.8525</v>
      </c>
      <c r="K12" s="598">
        <f aca="true" t="shared" si="3" ref="K12:K45">G12*0.00015*45</f>
        <v>320.28749999999997</v>
      </c>
      <c r="L12" s="598">
        <v>0</v>
      </c>
      <c r="M12" s="598">
        <f aca="true" t="shared" si="4" ref="M12:M44">N12+O12+P12+Q12</f>
        <v>353.028</v>
      </c>
      <c r="N12" s="598">
        <f aca="true" t="shared" si="5" ref="N12:N45">G12*0.00003*248</f>
        <v>353.028</v>
      </c>
      <c r="O12" s="596">
        <v>0</v>
      </c>
      <c r="P12" s="596">
        <v>0</v>
      </c>
      <c r="Q12" s="596">
        <v>0</v>
      </c>
      <c r="R12" s="596">
        <v>0</v>
      </c>
      <c r="S12" s="596">
        <v>1500</v>
      </c>
      <c r="T12" s="598">
        <f aca="true" t="shared" si="6" ref="T12:T45">I12*0.015</f>
        <v>26.477099999999997</v>
      </c>
      <c r="V12" s="334">
        <v>29973</v>
      </c>
      <c r="W12" s="334">
        <v>17477</v>
      </c>
      <c r="X12" s="334">
        <v>4</v>
      </c>
      <c r="Y12" s="334">
        <v>0</v>
      </c>
      <c r="Z12" s="334">
        <v>47454</v>
      </c>
    </row>
    <row r="13" spans="1:26" s="334" customFormat="1" ht="15">
      <c r="A13" s="346">
        <v>3</v>
      </c>
      <c r="B13" s="347" t="s">
        <v>888</v>
      </c>
      <c r="C13" s="596">
        <v>38503</v>
      </c>
      <c r="D13" s="596">
        <v>18865</v>
      </c>
      <c r="E13" s="596">
        <v>0</v>
      </c>
      <c r="F13" s="596">
        <v>0</v>
      </c>
      <c r="G13" s="596">
        <f t="shared" si="0"/>
        <v>57368</v>
      </c>
      <c r="H13" s="597">
        <v>240</v>
      </c>
      <c r="I13" s="598">
        <f t="shared" si="1"/>
        <v>2134.0896000000002</v>
      </c>
      <c r="J13" s="598">
        <f t="shared" si="2"/>
        <v>1746.8556</v>
      </c>
      <c r="K13" s="598">
        <f t="shared" si="3"/>
        <v>387.234</v>
      </c>
      <c r="L13" s="598">
        <v>0</v>
      </c>
      <c r="M13" s="598">
        <f t="shared" si="4"/>
        <v>426.81792</v>
      </c>
      <c r="N13" s="598">
        <f t="shared" si="5"/>
        <v>426.81792</v>
      </c>
      <c r="O13" s="596">
        <v>0</v>
      </c>
      <c r="P13" s="596">
        <v>0</v>
      </c>
      <c r="Q13" s="596">
        <v>0</v>
      </c>
      <c r="R13" s="596">
        <v>0</v>
      </c>
      <c r="S13" s="596">
        <v>1500</v>
      </c>
      <c r="T13" s="598">
        <f t="shared" si="6"/>
        <v>32.011344</v>
      </c>
      <c r="V13" s="334">
        <v>38503</v>
      </c>
      <c r="W13" s="334">
        <v>18865</v>
      </c>
      <c r="X13" s="334">
        <v>0</v>
      </c>
      <c r="Y13" s="334">
        <v>0</v>
      </c>
      <c r="Z13" s="334">
        <v>57368</v>
      </c>
    </row>
    <row r="14" spans="1:26" s="334" customFormat="1" ht="15">
      <c r="A14" s="346">
        <v>4</v>
      </c>
      <c r="B14" s="347" t="s">
        <v>889</v>
      </c>
      <c r="C14" s="596">
        <v>39359</v>
      </c>
      <c r="D14" s="596">
        <v>15070</v>
      </c>
      <c r="E14" s="596">
        <v>0</v>
      </c>
      <c r="F14" s="596">
        <v>0</v>
      </c>
      <c r="G14" s="596">
        <f t="shared" si="0"/>
        <v>54429</v>
      </c>
      <c r="H14" s="597">
        <v>240</v>
      </c>
      <c r="I14" s="598">
        <f t="shared" si="1"/>
        <v>2024.7587999999996</v>
      </c>
      <c r="J14" s="598">
        <f t="shared" si="2"/>
        <v>1657.3630499999997</v>
      </c>
      <c r="K14" s="598">
        <f t="shared" si="3"/>
        <v>367.39574999999996</v>
      </c>
      <c r="L14" s="598">
        <v>0</v>
      </c>
      <c r="M14" s="598">
        <f t="shared" si="4"/>
        <v>404.95176000000004</v>
      </c>
      <c r="N14" s="598">
        <f t="shared" si="5"/>
        <v>404.95176000000004</v>
      </c>
      <c r="O14" s="596">
        <v>0</v>
      </c>
      <c r="P14" s="596">
        <v>0</v>
      </c>
      <c r="Q14" s="596">
        <v>0</v>
      </c>
      <c r="R14" s="596">
        <v>0</v>
      </c>
      <c r="S14" s="596">
        <v>1500</v>
      </c>
      <c r="T14" s="598">
        <f t="shared" si="6"/>
        <v>30.371381999999993</v>
      </c>
      <c r="V14" s="334">
        <v>39359</v>
      </c>
      <c r="W14" s="334">
        <v>15070</v>
      </c>
      <c r="X14" s="334">
        <v>0</v>
      </c>
      <c r="Y14" s="334">
        <v>0</v>
      </c>
      <c r="Z14" s="334">
        <v>54429</v>
      </c>
    </row>
    <row r="15" spans="1:26" s="334" customFormat="1" ht="15">
      <c r="A15" s="346">
        <v>5</v>
      </c>
      <c r="B15" s="347" t="s">
        <v>890</v>
      </c>
      <c r="C15" s="596">
        <v>33202</v>
      </c>
      <c r="D15" s="596">
        <v>10474</v>
      </c>
      <c r="E15" s="596">
        <v>0</v>
      </c>
      <c r="F15" s="596">
        <v>404</v>
      </c>
      <c r="G15" s="596">
        <f t="shared" si="0"/>
        <v>44080</v>
      </c>
      <c r="H15" s="597">
        <v>240</v>
      </c>
      <c r="I15" s="598">
        <f t="shared" si="1"/>
        <v>1639.7759999999998</v>
      </c>
      <c r="J15" s="598">
        <f t="shared" si="2"/>
        <v>1342.2359999999999</v>
      </c>
      <c r="K15" s="598">
        <f t="shared" si="3"/>
        <v>297.53999999999996</v>
      </c>
      <c r="L15" s="598">
        <v>0</v>
      </c>
      <c r="M15" s="598">
        <f t="shared" si="4"/>
        <v>327.9552</v>
      </c>
      <c r="N15" s="598">
        <f t="shared" si="5"/>
        <v>327.9552</v>
      </c>
      <c r="O15" s="596">
        <v>0</v>
      </c>
      <c r="P15" s="596">
        <v>0</v>
      </c>
      <c r="Q15" s="596">
        <v>0</v>
      </c>
      <c r="R15" s="596">
        <v>0</v>
      </c>
      <c r="S15" s="596">
        <v>1500</v>
      </c>
      <c r="T15" s="598">
        <f t="shared" si="6"/>
        <v>24.596639999999997</v>
      </c>
      <c r="V15" s="334">
        <v>33202</v>
      </c>
      <c r="W15" s="334">
        <v>10474</v>
      </c>
      <c r="X15" s="334">
        <v>0</v>
      </c>
      <c r="Y15" s="334">
        <v>404</v>
      </c>
      <c r="Z15" s="334">
        <v>44080</v>
      </c>
    </row>
    <row r="16" spans="1:26" s="334" customFormat="1" ht="15">
      <c r="A16" s="346">
        <v>6</v>
      </c>
      <c r="B16" s="347" t="s">
        <v>891</v>
      </c>
      <c r="C16" s="596">
        <v>18846</v>
      </c>
      <c r="D16" s="596">
        <v>2082</v>
      </c>
      <c r="E16" s="596">
        <v>0</v>
      </c>
      <c r="F16" s="596">
        <v>0</v>
      </c>
      <c r="G16" s="596">
        <f t="shared" si="0"/>
        <v>20928</v>
      </c>
      <c r="H16" s="597">
        <v>240</v>
      </c>
      <c r="I16" s="598">
        <f t="shared" si="1"/>
        <v>778.5215999999999</v>
      </c>
      <c r="J16" s="598">
        <f t="shared" si="2"/>
        <v>637.2575999999999</v>
      </c>
      <c r="K16" s="598">
        <f t="shared" si="3"/>
        <v>141.26399999999998</v>
      </c>
      <c r="L16" s="598">
        <v>0</v>
      </c>
      <c r="M16" s="598">
        <f t="shared" si="4"/>
        <v>155.70432000000002</v>
      </c>
      <c r="N16" s="598">
        <f t="shared" si="5"/>
        <v>155.70432000000002</v>
      </c>
      <c r="O16" s="596">
        <v>0</v>
      </c>
      <c r="P16" s="596">
        <v>0</v>
      </c>
      <c r="Q16" s="596">
        <v>0</v>
      </c>
      <c r="R16" s="596">
        <v>0</v>
      </c>
      <c r="S16" s="596">
        <v>1500</v>
      </c>
      <c r="T16" s="598">
        <f t="shared" si="6"/>
        <v>11.677823999999998</v>
      </c>
      <c r="V16" s="334">
        <v>18846</v>
      </c>
      <c r="W16" s="334">
        <v>2082</v>
      </c>
      <c r="X16" s="334">
        <v>20</v>
      </c>
      <c r="Y16" s="334">
        <v>0</v>
      </c>
      <c r="Z16" s="334">
        <v>20948</v>
      </c>
    </row>
    <row r="17" spans="1:26" s="334" customFormat="1" ht="15">
      <c r="A17" s="346">
        <v>7</v>
      </c>
      <c r="B17" s="347" t="s">
        <v>892</v>
      </c>
      <c r="C17" s="596">
        <v>18529</v>
      </c>
      <c r="D17" s="596">
        <v>4469</v>
      </c>
      <c r="E17" s="596">
        <v>0</v>
      </c>
      <c r="F17" s="596">
        <v>0</v>
      </c>
      <c r="G17" s="596">
        <f t="shared" si="0"/>
        <v>22998</v>
      </c>
      <c r="H17" s="597">
        <v>240</v>
      </c>
      <c r="I17" s="598">
        <f t="shared" si="1"/>
        <v>855.5255999999999</v>
      </c>
      <c r="J17" s="598">
        <f t="shared" si="2"/>
        <v>700.2891</v>
      </c>
      <c r="K17" s="598">
        <f t="shared" si="3"/>
        <v>155.23649999999998</v>
      </c>
      <c r="L17" s="598">
        <v>0</v>
      </c>
      <c r="M17" s="598">
        <f t="shared" si="4"/>
        <v>171.10512</v>
      </c>
      <c r="N17" s="598">
        <f t="shared" si="5"/>
        <v>171.10512</v>
      </c>
      <c r="O17" s="596">
        <v>0</v>
      </c>
      <c r="P17" s="596">
        <v>0</v>
      </c>
      <c r="Q17" s="596">
        <v>0</v>
      </c>
      <c r="R17" s="596">
        <v>0</v>
      </c>
      <c r="S17" s="596">
        <v>1500</v>
      </c>
      <c r="T17" s="598">
        <f t="shared" si="6"/>
        <v>12.832883999999998</v>
      </c>
      <c r="V17" s="334">
        <v>18529</v>
      </c>
      <c r="W17" s="334">
        <v>4469</v>
      </c>
      <c r="X17" s="334">
        <v>0</v>
      </c>
      <c r="Y17" s="334">
        <v>0</v>
      </c>
      <c r="Z17" s="334">
        <v>22998</v>
      </c>
    </row>
    <row r="18" spans="1:26" s="334" customFormat="1" ht="15">
      <c r="A18" s="346">
        <v>8</v>
      </c>
      <c r="B18" s="347" t="s">
        <v>893</v>
      </c>
      <c r="C18" s="596">
        <v>28181</v>
      </c>
      <c r="D18" s="596">
        <v>5700</v>
      </c>
      <c r="E18" s="596">
        <v>0</v>
      </c>
      <c r="F18" s="596">
        <v>93</v>
      </c>
      <c r="G18" s="596">
        <f t="shared" si="0"/>
        <v>33974</v>
      </c>
      <c r="H18" s="597">
        <v>240</v>
      </c>
      <c r="I18" s="598">
        <f t="shared" si="1"/>
        <v>1263.8328</v>
      </c>
      <c r="J18" s="598">
        <f t="shared" si="2"/>
        <v>1034.5083</v>
      </c>
      <c r="K18" s="598">
        <f t="shared" si="3"/>
        <v>229.3245</v>
      </c>
      <c r="L18" s="598">
        <v>0</v>
      </c>
      <c r="M18" s="598">
        <f t="shared" si="4"/>
        <v>252.76656</v>
      </c>
      <c r="N18" s="598">
        <f t="shared" si="5"/>
        <v>252.76656</v>
      </c>
      <c r="O18" s="596">
        <v>0</v>
      </c>
      <c r="P18" s="596">
        <v>0</v>
      </c>
      <c r="Q18" s="596">
        <v>0</v>
      </c>
      <c r="R18" s="596">
        <v>0</v>
      </c>
      <c r="S18" s="596">
        <v>1500</v>
      </c>
      <c r="T18" s="598">
        <f t="shared" si="6"/>
        <v>18.957492</v>
      </c>
      <c r="V18" s="334">
        <v>28181</v>
      </c>
      <c r="W18" s="334">
        <v>5700</v>
      </c>
      <c r="X18" s="334">
        <v>0</v>
      </c>
      <c r="Y18" s="334">
        <v>93</v>
      </c>
      <c r="Z18" s="334">
        <v>33974</v>
      </c>
    </row>
    <row r="19" spans="1:26" s="334" customFormat="1" ht="15">
      <c r="A19" s="346">
        <v>9</v>
      </c>
      <c r="B19" s="347" t="s">
        <v>894</v>
      </c>
      <c r="C19" s="596">
        <v>23755</v>
      </c>
      <c r="D19" s="596">
        <v>5378</v>
      </c>
      <c r="E19" s="596">
        <v>0</v>
      </c>
      <c r="F19" s="596">
        <v>0</v>
      </c>
      <c r="G19" s="596">
        <f t="shared" si="0"/>
        <v>29133</v>
      </c>
      <c r="H19" s="597">
        <v>240</v>
      </c>
      <c r="I19" s="598">
        <f t="shared" si="1"/>
        <v>1083.7475999999997</v>
      </c>
      <c r="J19" s="598">
        <f t="shared" si="2"/>
        <v>887.0998499999998</v>
      </c>
      <c r="K19" s="598">
        <f t="shared" si="3"/>
        <v>196.64774999999997</v>
      </c>
      <c r="L19" s="598">
        <v>0</v>
      </c>
      <c r="M19" s="598">
        <f t="shared" si="4"/>
        <v>216.74952000000002</v>
      </c>
      <c r="N19" s="598">
        <f t="shared" si="5"/>
        <v>216.74952000000002</v>
      </c>
      <c r="O19" s="596">
        <v>0</v>
      </c>
      <c r="P19" s="596">
        <v>0</v>
      </c>
      <c r="Q19" s="596">
        <v>0</v>
      </c>
      <c r="R19" s="596">
        <v>0</v>
      </c>
      <c r="S19" s="596">
        <v>1500</v>
      </c>
      <c r="T19" s="598">
        <f t="shared" si="6"/>
        <v>16.256213999999996</v>
      </c>
      <c r="V19" s="334">
        <v>23755</v>
      </c>
      <c r="W19" s="334">
        <v>5378</v>
      </c>
      <c r="X19" s="334">
        <v>0</v>
      </c>
      <c r="Y19" s="334">
        <v>0</v>
      </c>
      <c r="Z19" s="334">
        <v>29133</v>
      </c>
    </row>
    <row r="20" spans="1:26" s="334" customFormat="1" ht="15">
      <c r="A20" s="346">
        <v>10</v>
      </c>
      <c r="B20" s="347" t="s">
        <v>895</v>
      </c>
      <c r="C20" s="596">
        <v>29778</v>
      </c>
      <c r="D20" s="596">
        <v>15102</v>
      </c>
      <c r="E20" s="596">
        <v>0</v>
      </c>
      <c r="F20" s="596">
        <v>0</v>
      </c>
      <c r="G20" s="596">
        <f t="shared" si="0"/>
        <v>44880</v>
      </c>
      <c r="H20" s="597">
        <v>240</v>
      </c>
      <c r="I20" s="598">
        <f t="shared" si="1"/>
        <v>1669.5359999999996</v>
      </c>
      <c r="J20" s="598">
        <f t="shared" si="2"/>
        <v>1366.5959999999998</v>
      </c>
      <c r="K20" s="598">
        <f t="shared" si="3"/>
        <v>302.93999999999994</v>
      </c>
      <c r="L20" s="598">
        <v>0</v>
      </c>
      <c r="M20" s="598">
        <f t="shared" si="4"/>
        <v>333.9072</v>
      </c>
      <c r="N20" s="598">
        <f t="shared" si="5"/>
        <v>333.9072</v>
      </c>
      <c r="O20" s="596">
        <v>0</v>
      </c>
      <c r="P20" s="596">
        <v>0</v>
      </c>
      <c r="Q20" s="596">
        <v>0</v>
      </c>
      <c r="R20" s="596">
        <v>0</v>
      </c>
      <c r="S20" s="596">
        <v>1500</v>
      </c>
      <c r="T20" s="598">
        <f t="shared" si="6"/>
        <v>25.043039999999994</v>
      </c>
      <c r="V20" s="334">
        <v>29778</v>
      </c>
      <c r="W20" s="334">
        <v>15102</v>
      </c>
      <c r="X20" s="334">
        <v>0</v>
      </c>
      <c r="Y20" s="334">
        <v>0</v>
      </c>
      <c r="Z20" s="334">
        <v>44880</v>
      </c>
    </row>
    <row r="21" spans="1:26" s="334" customFormat="1" ht="30">
      <c r="A21" s="346">
        <v>11</v>
      </c>
      <c r="B21" s="347" t="s">
        <v>896</v>
      </c>
      <c r="C21" s="596">
        <v>20997</v>
      </c>
      <c r="D21" s="596">
        <v>4474</v>
      </c>
      <c r="E21" s="596">
        <v>0</v>
      </c>
      <c r="F21" s="596">
        <v>0</v>
      </c>
      <c r="G21" s="596">
        <f t="shared" si="0"/>
        <v>25471</v>
      </c>
      <c r="H21" s="597">
        <v>240</v>
      </c>
      <c r="I21" s="598">
        <f t="shared" si="1"/>
        <v>947.5211999999999</v>
      </c>
      <c r="J21" s="598">
        <f t="shared" si="2"/>
        <v>775.5919499999999</v>
      </c>
      <c r="K21" s="598">
        <f t="shared" si="3"/>
        <v>171.92925</v>
      </c>
      <c r="L21" s="598">
        <v>0</v>
      </c>
      <c r="M21" s="598">
        <f t="shared" si="4"/>
        <v>189.50423999999998</v>
      </c>
      <c r="N21" s="598">
        <f t="shared" si="5"/>
        <v>189.50423999999998</v>
      </c>
      <c r="O21" s="596">
        <v>0</v>
      </c>
      <c r="P21" s="596">
        <v>0</v>
      </c>
      <c r="Q21" s="596">
        <v>0</v>
      </c>
      <c r="R21" s="596">
        <v>0</v>
      </c>
      <c r="S21" s="596">
        <v>1500</v>
      </c>
      <c r="T21" s="598">
        <f t="shared" si="6"/>
        <v>14.212817999999999</v>
      </c>
      <c r="V21" s="334">
        <v>20997</v>
      </c>
      <c r="W21" s="334">
        <v>4474</v>
      </c>
      <c r="X21" s="334">
        <v>0</v>
      </c>
      <c r="Y21" s="334">
        <v>0</v>
      </c>
      <c r="Z21" s="334">
        <v>25471</v>
      </c>
    </row>
    <row r="22" spans="1:26" s="334" customFormat="1" ht="15">
      <c r="A22" s="346">
        <v>12</v>
      </c>
      <c r="B22" s="347" t="s">
        <v>897</v>
      </c>
      <c r="C22" s="596">
        <v>53870</v>
      </c>
      <c r="D22" s="596">
        <v>16246</v>
      </c>
      <c r="E22" s="596">
        <v>0</v>
      </c>
      <c r="F22" s="596">
        <v>62</v>
      </c>
      <c r="G22" s="596">
        <f t="shared" si="0"/>
        <v>70178</v>
      </c>
      <c r="H22" s="597">
        <v>240</v>
      </c>
      <c r="I22" s="598">
        <f t="shared" si="1"/>
        <v>2610.6216</v>
      </c>
      <c r="J22" s="598">
        <f t="shared" si="2"/>
        <v>2136.9201</v>
      </c>
      <c r="K22" s="598">
        <f t="shared" si="3"/>
        <v>473.7015</v>
      </c>
      <c r="L22" s="598">
        <v>0</v>
      </c>
      <c r="M22" s="598">
        <f t="shared" si="4"/>
        <v>522.12432</v>
      </c>
      <c r="N22" s="598">
        <f t="shared" si="5"/>
        <v>522.12432</v>
      </c>
      <c r="O22" s="596">
        <v>0</v>
      </c>
      <c r="P22" s="596">
        <v>0</v>
      </c>
      <c r="Q22" s="596">
        <v>0</v>
      </c>
      <c r="R22" s="596">
        <v>0</v>
      </c>
      <c r="S22" s="596">
        <v>1500</v>
      </c>
      <c r="T22" s="598">
        <f t="shared" si="6"/>
        <v>39.159324</v>
      </c>
      <c r="V22" s="334">
        <v>53870</v>
      </c>
      <c r="W22" s="334">
        <v>16246</v>
      </c>
      <c r="X22" s="334">
        <v>8</v>
      </c>
      <c r="Y22" s="334">
        <v>62</v>
      </c>
      <c r="Z22" s="334">
        <v>70186</v>
      </c>
    </row>
    <row r="23" spans="1:26" s="334" customFormat="1" ht="15">
      <c r="A23" s="346">
        <v>13</v>
      </c>
      <c r="B23" s="347" t="s">
        <v>898</v>
      </c>
      <c r="C23" s="596">
        <v>27198</v>
      </c>
      <c r="D23" s="596">
        <v>7434</v>
      </c>
      <c r="E23" s="596">
        <v>0</v>
      </c>
      <c r="F23" s="596">
        <v>0</v>
      </c>
      <c r="G23" s="596">
        <f t="shared" si="0"/>
        <v>34632</v>
      </c>
      <c r="H23" s="597">
        <v>240</v>
      </c>
      <c r="I23" s="598">
        <f t="shared" si="1"/>
        <v>1288.3104</v>
      </c>
      <c r="J23" s="598">
        <f t="shared" si="2"/>
        <v>1054.5444</v>
      </c>
      <c r="K23" s="598">
        <f t="shared" si="3"/>
        <v>233.766</v>
      </c>
      <c r="L23" s="598">
        <v>0</v>
      </c>
      <c r="M23" s="598">
        <f t="shared" si="4"/>
        <v>257.66208</v>
      </c>
      <c r="N23" s="598">
        <f t="shared" si="5"/>
        <v>257.66208</v>
      </c>
      <c r="O23" s="596">
        <v>0</v>
      </c>
      <c r="P23" s="596">
        <v>0</v>
      </c>
      <c r="Q23" s="596">
        <v>0</v>
      </c>
      <c r="R23" s="596">
        <v>0</v>
      </c>
      <c r="S23" s="596">
        <v>1500</v>
      </c>
      <c r="T23" s="598">
        <f t="shared" si="6"/>
        <v>19.324656</v>
      </c>
      <c r="V23" s="334">
        <v>27198</v>
      </c>
      <c r="W23" s="334">
        <v>7434</v>
      </c>
      <c r="X23" s="334">
        <v>0</v>
      </c>
      <c r="Y23" s="334">
        <v>0</v>
      </c>
      <c r="Z23" s="334">
        <v>34632</v>
      </c>
    </row>
    <row r="24" spans="1:26" s="334" customFormat="1" ht="15">
      <c r="A24" s="346">
        <v>14</v>
      </c>
      <c r="B24" s="347" t="s">
        <v>899</v>
      </c>
      <c r="C24" s="596">
        <v>19834</v>
      </c>
      <c r="D24" s="596">
        <v>4990</v>
      </c>
      <c r="E24" s="596">
        <v>0</v>
      </c>
      <c r="F24" s="596">
        <v>9</v>
      </c>
      <c r="G24" s="596">
        <f t="shared" si="0"/>
        <v>24833</v>
      </c>
      <c r="H24" s="597">
        <v>240</v>
      </c>
      <c r="I24" s="598">
        <f t="shared" si="1"/>
        <v>923.7876</v>
      </c>
      <c r="J24" s="598">
        <f t="shared" si="2"/>
        <v>756.16485</v>
      </c>
      <c r="K24" s="598">
        <f t="shared" si="3"/>
        <v>167.62275</v>
      </c>
      <c r="L24" s="598">
        <v>0</v>
      </c>
      <c r="M24" s="598">
        <f t="shared" si="4"/>
        <v>184.75752</v>
      </c>
      <c r="N24" s="598">
        <f t="shared" si="5"/>
        <v>184.75752</v>
      </c>
      <c r="O24" s="596">
        <v>0</v>
      </c>
      <c r="P24" s="596">
        <v>0</v>
      </c>
      <c r="Q24" s="596">
        <v>0</v>
      </c>
      <c r="R24" s="596">
        <v>0</v>
      </c>
      <c r="S24" s="596">
        <v>1500</v>
      </c>
      <c r="T24" s="598">
        <f t="shared" si="6"/>
        <v>13.856814</v>
      </c>
      <c r="V24" s="334">
        <v>19834</v>
      </c>
      <c r="W24" s="334">
        <v>4990</v>
      </c>
      <c r="X24" s="334">
        <v>10</v>
      </c>
      <c r="Y24" s="334">
        <v>9</v>
      </c>
      <c r="Z24" s="334">
        <v>24843</v>
      </c>
    </row>
    <row r="25" spans="1:26" s="334" customFormat="1" ht="15">
      <c r="A25" s="346">
        <v>15</v>
      </c>
      <c r="B25" s="347" t="s">
        <v>900</v>
      </c>
      <c r="C25" s="596">
        <v>6645</v>
      </c>
      <c r="D25" s="596">
        <v>3309</v>
      </c>
      <c r="E25" s="596">
        <v>0</v>
      </c>
      <c r="F25" s="596">
        <v>0</v>
      </c>
      <c r="G25" s="596">
        <f t="shared" si="0"/>
        <v>9954</v>
      </c>
      <c r="H25" s="597">
        <v>240</v>
      </c>
      <c r="I25" s="598">
        <f t="shared" si="1"/>
        <v>370.2888</v>
      </c>
      <c r="J25" s="598">
        <f t="shared" si="2"/>
        <v>303.09929999999997</v>
      </c>
      <c r="K25" s="598">
        <f t="shared" si="3"/>
        <v>67.1895</v>
      </c>
      <c r="L25" s="598">
        <v>0</v>
      </c>
      <c r="M25" s="598">
        <f t="shared" si="4"/>
        <v>74.05776</v>
      </c>
      <c r="N25" s="598">
        <f t="shared" si="5"/>
        <v>74.05776</v>
      </c>
      <c r="O25" s="596">
        <v>0</v>
      </c>
      <c r="P25" s="596">
        <v>0</v>
      </c>
      <c r="Q25" s="596">
        <v>0</v>
      </c>
      <c r="R25" s="596">
        <v>0</v>
      </c>
      <c r="S25" s="596">
        <v>1500</v>
      </c>
      <c r="T25" s="598">
        <f t="shared" si="6"/>
        <v>5.554332</v>
      </c>
      <c r="V25" s="334">
        <v>6645</v>
      </c>
      <c r="W25" s="334">
        <v>3309</v>
      </c>
      <c r="X25" s="334">
        <v>0</v>
      </c>
      <c r="Y25" s="334">
        <v>0</v>
      </c>
      <c r="Z25" s="334">
        <v>9954</v>
      </c>
    </row>
    <row r="26" spans="1:26" s="334" customFormat="1" ht="15">
      <c r="A26" s="346">
        <v>16</v>
      </c>
      <c r="B26" s="347" t="s">
        <v>901</v>
      </c>
      <c r="C26" s="596">
        <v>29627</v>
      </c>
      <c r="D26" s="596">
        <v>7864</v>
      </c>
      <c r="E26" s="596">
        <v>0</v>
      </c>
      <c r="F26" s="596">
        <v>19</v>
      </c>
      <c r="G26" s="596">
        <f t="shared" si="0"/>
        <v>37510</v>
      </c>
      <c r="H26" s="597">
        <v>240</v>
      </c>
      <c r="I26" s="598">
        <f t="shared" si="1"/>
        <v>1395.3719999999996</v>
      </c>
      <c r="J26" s="598">
        <f t="shared" si="2"/>
        <v>1142.1794999999997</v>
      </c>
      <c r="K26" s="598">
        <f t="shared" si="3"/>
        <v>253.19249999999997</v>
      </c>
      <c r="L26" s="598">
        <v>0</v>
      </c>
      <c r="M26" s="598">
        <f t="shared" si="4"/>
        <v>279.07439999999997</v>
      </c>
      <c r="N26" s="598">
        <f t="shared" si="5"/>
        <v>279.07439999999997</v>
      </c>
      <c r="O26" s="596">
        <v>0</v>
      </c>
      <c r="P26" s="596">
        <v>0</v>
      </c>
      <c r="Q26" s="596">
        <v>0</v>
      </c>
      <c r="R26" s="596">
        <v>0</v>
      </c>
      <c r="S26" s="596">
        <v>1500</v>
      </c>
      <c r="T26" s="598">
        <f t="shared" si="6"/>
        <v>20.930579999999992</v>
      </c>
      <c r="V26" s="334">
        <v>29627</v>
      </c>
      <c r="W26" s="334">
        <v>7864</v>
      </c>
      <c r="X26" s="334">
        <v>0</v>
      </c>
      <c r="Y26" s="334">
        <v>19</v>
      </c>
      <c r="Z26" s="334">
        <v>37510</v>
      </c>
    </row>
    <row r="27" spans="1:26" s="334" customFormat="1" ht="15">
      <c r="A27" s="346">
        <v>17</v>
      </c>
      <c r="B27" s="347" t="s">
        <v>902</v>
      </c>
      <c r="C27" s="596">
        <v>18446</v>
      </c>
      <c r="D27" s="596">
        <v>5627</v>
      </c>
      <c r="E27" s="596">
        <v>0</v>
      </c>
      <c r="F27" s="596">
        <v>0</v>
      </c>
      <c r="G27" s="596">
        <f t="shared" si="0"/>
        <v>24073</v>
      </c>
      <c r="H27" s="597">
        <v>240</v>
      </c>
      <c r="I27" s="598">
        <f t="shared" si="1"/>
        <v>895.5156</v>
      </c>
      <c r="J27" s="598">
        <f t="shared" si="2"/>
        <v>733.02285</v>
      </c>
      <c r="K27" s="598">
        <f t="shared" si="3"/>
        <v>162.49275</v>
      </c>
      <c r="L27" s="598">
        <v>0</v>
      </c>
      <c r="M27" s="598">
        <f t="shared" si="4"/>
        <v>179.10312</v>
      </c>
      <c r="N27" s="598">
        <f t="shared" si="5"/>
        <v>179.10312</v>
      </c>
      <c r="O27" s="596">
        <v>0</v>
      </c>
      <c r="P27" s="596">
        <v>0</v>
      </c>
      <c r="Q27" s="596">
        <v>0</v>
      </c>
      <c r="R27" s="596">
        <v>0</v>
      </c>
      <c r="S27" s="596">
        <v>1500</v>
      </c>
      <c r="T27" s="598">
        <f t="shared" si="6"/>
        <v>13.432733999999998</v>
      </c>
      <c r="V27" s="334">
        <v>18446</v>
      </c>
      <c r="W27" s="334">
        <v>5627</v>
      </c>
      <c r="X27" s="334">
        <v>0</v>
      </c>
      <c r="Y27" s="334">
        <v>0</v>
      </c>
      <c r="Z27" s="334">
        <v>24073</v>
      </c>
    </row>
    <row r="28" spans="1:26" s="334" customFormat="1" ht="15">
      <c r="A28" s="348">
        <v>18</v>
      </c>
      <c r="B28" s="349" t="s">
        <v>903</v>
      </c>
      <c r="C28" s="596">
        <v>27714</v>
      </c>
      <c r="D28" s="596">
        <v>16185</v>
      </c>
      <c r="E28" s="596">
        <v>0</v>
      </c>
      <c r="F28" s="596">
        <v>0</v>
      </c>
      <c r="G28" s="596">
        <f t="shared" si="0"/>
        <v>43899</v>
      </c>
      <c r="H28" s="597">
        <v>240</v>
      </c>
      <c r="I28" s="598">
        <f t="shared" si="1"/>
        <v>1633.0428</v>
      </c>
      <c r="J28" s="598">
        <f t="shared" si="2"/>
        <v>1336.72455</v>
      </c>
      <c r="K28" s="598">
        <f t="shared" si="3"/>
        <v>296.31825</v>
      </c>
      <c r="L28" s="598">
        <v>0</v>
      </c>
      <c r="M28" s="598">
        <f t="shared" si="4"/>
        <v>326.60856</v>
      </c>
      <c r="N28" s="598">
        <f t="shared" si="5"/>
        <v>326.60856</v>
      </c>
      <c r="O28" s="596">
        <v>0</v>
      </c>
      <c r="P28" s="596">
        <v>0</v>
      </c>
      <c r="Q28" s="596">
        <v>0</v>
      </c>
      <c r="R28" s="596">
        <v>0</v>
      </c>
      <c r="S28" s="596">
        <v>1500</v>
      </c>
      <c r="T28" s="598">
        <f t="shared" si="6"/>
        <v>24.495641999999997</v>
      </c>
      <c r="V28" s="334">
        <v>27714</v>
      </c>
      <c r="W28" s="334">
        <v>16185</v>
      </c>
      <c r="X28" s="334">
        <v>0</v>
      </c>
      <c r="Y28" s="334">
        <v>0</v>
      </c>
      <c r="Z28" s="334">
        <v>43899</v>
      </c>
    </row>
    <row r="29" spans="1:26" s="334" customFormat="1" ht="15">
      <c r="A29" s="346">
        <v>19</v>
      </c>
      <c r="B29" s="347" t="s">
        <v>904</v>
      </c>
      <c r="C29" s="596">
        <v>16111</v>
      </c>
      <c r="D29" s="596">
        <v>8057</v>
      </c>
      <c r="E29" s="596">
        <v>0</v>
      </c>
      <c r="F29" s="596">
        <v>0</v>
      </c>
      <c r="G29" s="596">
        <f t="shared" si="0"/>
        <v>24168</v>
      </c>
      <c r="H29" s="597">
        <v>240</v>
      </c>
      <c r="I29" s="598">
        <f t="shared" si="1"/>
        <v>899.0495999999999</v>
      </c>
      <c r="J29" s="598">
        <f t="shared" si="2"/>
        <v>735.9155999999999</v>
      </c>
      <c r="K29" s="598">
        <f t="shared" si="3"/>
        <v>163.134</v>
      </c>
      <c r="L29" s="598">
        <v>0</v>
      </c>
      <c r="M29" s="598">
        <f t="shared" si="4"/>
        <v>179.80992</v>
      </c>
      <c r="N29" s="598">
        <f t="shared" si="5"/>
        <v>179.80992</v>
      </c>
      <c r="O29" s="596">
        <v>0</v>
      </c>
      <c r="P29" s="596">
        <v>0</v>
      </c>
      <c r="Q29" s="596">
        <v>0</v>
      </c>
      <c r="R29" s="596">
        <v>0</v>
      </c>
      <c r="S29" s="596">
        <v>1500</v>
      </c>
      <c r="T29" s="598">
        <f t="shared" si="6"/>
        <v>13.485743999999999</v>
      </c>
      <c r="V29" s="334">
        <v>16111</v>
      </c>
      <c r="W29" s="334">
        <v>8057</v>
      </c>
      <c r="X29" s="334">
        <v>0</v>
      </c>
      <c r="Y29" s="334">
        <v>0</v>
      </c>
      <c r="Z29" s="334">
        <v>24168</v>
      </c>
    </row>
    <row r="30" spans="1:26" s="334" customFormat="1" ht="15">
      <c r="A30" s="348">
        <v>20</v>
      </c>
      <c r="B30" s="349" t="s">
        <v>905</v>
      </c>
      <c r="C30" s="596">
        <v>39071</v>
      </c>
      <c r="D30" s="596">
        <v>15403</v>
      </c>
      <c r="E30" s="596">
        <v>0</v>
      </c>
      <c r="F30" s="596">
        <v>0</v>
      </c>
      <c r="G30" s="596">
        <f t="shared" si="0"/>
        <v>54474</v>
      </c>
      <c r="H30" s="597">
        <v>240</v>
      </c>
      <c r="I30" s="598">
        <f t="shared" si="1"/>
        <v>2026.4327999999998</v>
      </c>
      <c r="J30" s="598">
        <f t="shared" si="2"/>
        <v>1658.7332999999999</v>
      </c>
      <c r="K30" s="598">
        <f t="shared" si="3"/>
        <v>367.69949999999994</v>
      </c>
      <c r="L30" s="598">
        <v>0</v>
      </c>
      <c r="M30" s="598">
        <f t="shared" si="4"/>
        <v>405.28656</v>
      </c>
      <c r="N30" s="598">
        <f t="shared" si="5"/>
        <v>405.28656</v>
      </c>
      <c r="O30" s="596">
        <v>0</v>
      </c>
      <c r="P30" s="596">
        <v>0</v>
      </c>
      <c r="Q30" s="596">
        <v>0</v>
      </c>
      <c r="R30" s="596">
        <v>0</v>
      </c>
      <c r="S30" s="596">
        <v>1500</v>
      </c>
      <c r="T30" s="598">
        <f t="shared" si="6"/>
        <v>30.396491999999995</v>
      </c>
      <c r="V30" s="334">
        <v>39071</v>
      </c>
      <c r="W30" s="334">
        <v>15403</v>
      </c>
      <c r="X30" s="334">
        <v>0</v>
      </c>
      <c r="Y30" s="334">
        <v>0</v>
      </c>
      <c r="Z30" s="334">
        <v>54474</v>
      </c>
    </row>
    <row r="31" spans="1:26" s="334" customFormat="1" ht="15">
      <c r="A31" s="346">
        <v>21</v>
      </c>
      <c r="B31" s="347" t="s">
        <v>906</v>
      </c>
      <c r="C31" s="596">
        <v>12890</v>
      </c>
      <c r="D31" s="596">
        <v>5432</v>
      </c>
      <c r="E31" s="596">
        <v>0</v>
      </c>
      <c r="F31" s="596">
        <v>0</v>
      </c>
      <c r="G31" s="596">
        <f t="shared" si="0"/>
        <v>18322</v>
      </c>
      <c r="H31" s="597">
        <v>240</v>
      </c>
      <c r="I31" s="598">
        <f t="shared" si="1"/>
        <v>681.5784</v>
      </c>
      <c r="J31" s="598">
        <f t="shared" si="2"/>
        <v>557.9049</v>
      </c>
      <c r="K31" s="598">
        <f t="shared" si="3"/>
        <v>123.6735</v>
      </c>
      <c r="L31" s="598">
        <v>0</v>
      </c>
      <c r="M31" s="598">
        <f t="shared" si="4"/>
        <v>136.31568000000001</v>
      </c>
      <c r="N31" s="598">
        <f t="shared" si="5"/>
        <v>136.31568000000001</v>
      </c>
      <c r="O31" s="596">
        <v>0</v>
      </c>
      <c r="P31" s="596">
        <v>0</v>
      </c>
      <c r="Q31" s="596">
        <v>0</v>
      </c>
      <c r="R31" s="596">
        <v>0</v>
      </c>
      <c r="S31" s="596">
        <v>1500</v>
      </c>
      <c r="T31" s="598">
        <f t="shared" si="6"/>
        <v>10.223676</v>
      </c>
      <c r="V31" s="334">
        <v>12890</v>
      </c>
      <c r="W31" s="334">
        <v>5432</v>
      </c>
      <c r="X31" s="334">
        <v>0</v>
      </c>
      <c r="Y31" s="334">
        <v>0</v>
      </c>
      <c r="Z31" s="334">
        <v>18322</v>
      </c>
    </row>
    <row r="32" spans="1:26" s="334" customFormat="1" ht="30">
      <c r="A32" s="346">
        <v>22</v>
      </c>
      <c r="B32" s="347" t="s">
        <v>907</v>
      </c>
      <c r="C32" s="596">
        <v>21607</v>
      </c>
      <c r="D32" s="596">
        <v>4855</v>
      </c>
      <c r="E32" s="596">
        <v>0</v>
      </c>
      <c r="F32" s="596">
        <v>0</v>
      </c>
      <c r="G32" s="596">
        <f t="shared" si="0"/>
        <v>26462</v>
      </c>
      <c r="H32" s="597">
        <v>240</v>
      </c>
      <c r="I32" s="598">
        <f t="shared" si="1"/>
        <v>984.3863999999999</v>
      </c>
      <c r="J32" s="598">
        <f t="shared" si="2"/>
        <v>805.7678999999999</v>
      </c>
      <c r="K32" s="598">
        <f t="shared" si="3"/>
        <v>178.61849999999998</v>
      </c>
      <c r="L32" s="598">
        <v>0</v>
      </c>
      <c r="M32" s="598">
        <f t="shared" si="4"/>
        <v>196.87728</v>
      </c>
      <c r="N32" s="598">
        <f t="shared" si="5"/>
        <v>196.87728</v>
      </c>
      <c r="O32" s="596">
        <v>0</v>
      </c>
      <c r="P32" s="596">
        <v>0</v>
      </c>
      <c r="Q32" s="596">
        <v>0</v>
      </c>
      <c r="R32" s="596">
        <v>0</v>
      </c>
      <c r="S32" s="596">
        <v>1500</v>
      </c>
      <c r="T32" s="598">
        <f t="shared" si="6"/>
        <v>14.765795999999998</v>
      </c>
      <c r="V32" s="334">
        <v>21607</v>
      </c>
      <c r="W32" s="334">
        <v>4855</v>
      </c>
      <c r="X32" s="334">
        <v>0</v>
      </c>
      <c r="Y32" s="334">
        <v>0</v>
      </c>
      <c r="Z32" s="334">
        <v>26462</v>
      </c>
    </row>
    <row r="33" spans="1:26" s="334" customFormat="1" ht="15">
      <c r="A33" s="346">
        <v>23</v>
      </c>
      <c r="B33" s="347" t="s">
        <v>908</v>
      </c>
      <c r="C33" s="596">
        <v>44622</v>
      </c>
      <c r="D33" s="596">
        <v>9559</v>
      </c>
      <c r="E33" s="596">
        <v>0</v>
      </c>
      <c r="F33" s="596">
        <v>0</v>
      </c>
      <c r="G33" s="596">
        <f t="shared" si="0"/>
        <v>54181</v>
      </c>
      <c r="H33" s="597">
        <v>240</v>
      </c>
      <c r="I33" s="598">
        <f t="shared" si="1"/>
        <v>2015.5331999999996</v>
      </c>
      <c r="J33" s="598">
        <f t="shared" si="2"/>
        <v>1649.8114499999997</v>
      </c>
      <c r="K33" s="598">
        <f t="shared" si="3"/>
        <v>365.72174999999993</v>
      </c>
      <c r="L33" s="598">
        <v>0</v>
      </c>
      <c r="M33" s="598">
        <f t="shared" si="4"/>
        <v>403.10663999999997</v>
      </c>
      <c r="N33" s="598">
        <f t="shared" si="5"/>
        <v>403.10663999999997</v>
      </c>
      <c r="O33" s="596">
        <v>0</v>
      </c>
      <c r="P33" s="596">
        <v>0</v>
      </c>
      <c r="Q33" s="596">
        <v>0</v>
      </c>
      <c r="R33" s="596">
        <v>0</v>
      </c>
      <c r="S33" s="596">
        <v>1500</v>
      </c>
      <c r="T33" s="598">
        <f t="shared" si="6"/>
        <v>30.232997999999995</v>
      </c>
      <c r="V33" s="334">
        <v>44622</v>
      </c>
      <c r="W33" s="334">
        <v>9559</v>
      </c>
      <c r="X33" s="334">
        <v>0</v>
      </c>
      <c r="Y33" s="334">
        <v>0</v>
      </c>
      <c r="Z33" s="334">
        <v>54181</v>
      </c>
    </row>
    <row r="34" spans="1:26" s="334" customFormat="1" ht="15">
      <c r="A34" s="346">
        <v>24</v>
      </c>
      <c r="B34" s="347" t="s">
        <v>909</v>
      </c>
      <c r="C34" s="596">
        <v>29075</v>
      </c>
      <c r="D34" s="596">
        <v>8694</v>
      </c>
      <c r="E34" s="596">
        <v>0</v>
      </c>
      <c r="F34" s="596">
        <v>0</v>
      </c>
      <c r="G34" s="596">
        <f t="shared" si="0"/>
        <v>37769</v>
      </c>
      <c r="H34" s="597">
        <v>240</v>
      </c>
      <c r="I34" s="598">
        <f t="shared" si="1"/>
        <v>1405.0067999999999</v>
      </c>
      <c r="J34" s="598">
        <f t="shared" si="2"/>
        <v>1150.06605</v>
      </c>
      <c r="K34" s="598">
        <f t="shared" si="3"/>
        <v>254.94074999999995</v>
      </c>
      <c r="L34" s="598">
        <v>0</v>
      </c>
      <c r="M34" s="598">
        <f t="shared" si="4"/>
        <v>281.00136</v>
      </c>
      <c r="N34" s="598">
        <f t="shared" si="5"/>
        <v>281.00136</v>
      </c>
      <c r="O34" s="596">
        <v>0</v>
      </c>
      <c r="P34" s="596">
        <v>0</v>
      </c>
      <c r="Q34" s="596">
        <v>0</v>
      </c>
      <c r="R34" s="596">
        <v>0</v>
      </c>
      <c r="S34" s="596">
        <v>1500</v>
      </c>
      <c r="T34" s="598">
        <f t="shared" si="6"/>
        <v>21.075101999999998</v>
      </c>
      <c r="V34" s="334">
        <v>29075</v>
      </c>
      <c r="W34" s="334">
        <v>8694</v>
      </c>
      <c r="X34" s="334">
        <v>0</v>
      </c>
      <c r="Y34" s="334">
        <v>0</v>
      </c>
      <c r="Z34" s="334">
        <v>37769</v>
      </c>
    </row>
    <row r="35" spans="1:26" s="334" customFormat="1" ht="15">
      <c r="A35" s="346">
        <v>25</v>
      </c>
      <c r="B35" s="347" t="s">
        <v>910</v>
      </c>
      <c r="C35" s="596">
        <v>54806</v>
      </c>
      <c r="D35" s="596">
        <v>20974</v>
      </c>
      <c r="E35" s="596">
        <v>0</v>
      </c>
      <c r="F35" s="596">
        <v>0</v>
      </c>
      <c r="G35" s="596">
        <f t="shared" si="0"/>
        <v>75780</v>
      </c>
      <c r="H35" s="597">
        <v>240</v>
      </c>
      <c r="I35" s="598">
        <f t="shared" si="1"/>
        <v>2819.0159999999996</v>
      </c>
      <c r="J35" s="598">
        <f t="shared" si="2"/>
        <v>2307.5009999999997</v>
      </c>
      <c r="K35" s="598">
        <f t="shared" si="3"/>
        <v>511.515</v>
      </c>
      <c r="L35" s="598">
        <v>0</v>
      </c>
      <c r="M35" s="598">
        <f t="shared" si="4"/>
        <v>563.8032000000001</v>
      </c>
      <c r="N35" s="598">
        <f t="shared" si="5"/>
        <v>563.8032000000001</v>
      </c>
      <c r="O35" s="596">
        <v>0</v>
      </c>
      <c r="P35" s="596">
        <v>0</v>
      </c>
      <c r="Q35" s="596">
        <v>0</v>
      </c>
      <c r="R35" s="596">
        <v>0</v>
      </c>
      <c r="S35" s="596">
        <v>1500</v>
      </c>
      <c r="T35" s="598">
        <f t="shared" si="6"/>
        <v>42.285239999999995</v>
      </c>
      <c r="V35" s="334">
        <v>54806</v>
      </c>
      <c r="W35" s="334">
        <v>20974</v>
      </c>
      <c r="X35" s="334">
        <v>0</v>
      </c>
      <c r="Y35" s="334">
        <v>0</v>
      </c>
      <c r="Z35" s="334">
        <v>75780</v>
      </c>
    </row>
    <row r="36" spans="1:26" s="334" customFormat="1" ht="30">
      <c r="A36" s="346">
        <v>26</v>
      </c>
      <c r="B36" s="347" t="s">
        <v>911</v>
      </c>
      <c r="C36" s="596">
        <v>73725</v>
      </c>
      <c r="D36" s="596">
        <v>27408</v>
      </c>
      <c r="E36" s="596">
        <v>0</v>
      </c>
      <c r="F36" s="596">
        <v>0</v>
      </c>
      <c r="G36" s="596">
        <f t="shared" si="0"/>
        <v>101133</v>
      </c>
      <c r="H36" s="597">
        <v>240</v>
      </c>
      <c r="I36" s="598">
        <f t="shared" si="1"/>
        <v>3762.1476</v>
      </c>
      <c r="J36" s="598">
        <f t="shared" si="2"/>
        <v>3079.4998499999997</v>
      </c>
      <c r="K36" s="598">
        <f t="shared" si="3"/>
        <v>682.64775</v>
      </c>
      <c r="L36" s="598">
        <v>0</v>
      </c>
      <c r="M36" s="598">
        <f t="shared" si="4"/>
        <v>752.42952</v>
      </c>
      <c r="N36" s="598">
        <f t="shared" si="5"/>
        <v>752.42952</v>
      </c>
      <c r="O36" s="596">
        <v>0</v>
      </c>
      <c r="P36" s="596">
        <v>0</v>
      </c>
      <c r="Q36" s="596">
        <v>0</v>
      </c>
      <c r="R36" s="596">
        <v>0</v>
      </c>
      <c r="S36" s="596">
        <v>1500</v>
      </c>
      <c r="T36" s="598">
        <f t="shared" si="6"/>
        <v>56.432213999999995</v>
      </c>
      <c r="V36" s="334">
        <v>73725</v>
      </c>
      <c r="W36" s="334">
        <v>27408</v>
      </c>
      <c r="X36" s="334">
        <v>0</v>
      </c>
      <c r="Y36" s="334">
        <v>0</v>
      </c>
      <c r="Z36" s="334">
        <v>101133</v>
      </c>
    </row>
    <row r="37" spans="1:26" s="334" customFormat="1" ht="15">
      <c r="A37" s="346">
        <v>27</v>
      </c>
      <c r="B37" s="347" t="s">
        <v>912</v>
      </c>
      <c r="C37" s="596">
        <v>62707</v>
      </c>
      <c r="D37" s="596">
        <v>17529</v>
      </c>
      <c r="E37" s="596">
        <v>0</v>
      </c>
      <c r="F37" s="596">
        <v>0</v>
      </c>
      <c r="G37" s="596">
        <f t="shared" si="0"/>
        <v>80236</v>
      </c>
      <c r="H37" s="597">
        <v>240</v>
      </c>
      <c r="I37" s="598">
        <f t="shared" si="1"/>
        <v>2984.7791999999995</v>
      </c>
      <c r="J37" s="598">
        <f t="shared" si="2"/>
        <v>2443.1861999999996</v>
      </c>
      <c r="K37" s="598">
        <f t="shared" si="3"/>
        <v>541.593</v>
      </c>
      <c r="L37" s="598">
        <v>0</v>
      </c>
      <c r="M37" s="598">
        <f t="shared" si="4"/>
        <v>596.9558400000001</v>
      </c>
      <c r="N37" s="598">
        <f t="shared" si="5"/>
        <v>596.9558400000001</v>
      </c>
      <c r="O37" s="596">
        <v>0</v>
      </c>
      <c r="P37" s="596">
        <v>0</v>
      </c>
      <c r="Q37" s="596">
        <v>0</v>
      </c>
      <c r="R37" s="596">
        <v>0</v>
      </c>
      <c r="S37" s="596">
        <v>1500</v>
      </c>
      <c r="T37" s="598">
        <f t="shared" si="6"/>
        <v>44.77168799999999</v>
      </c>
      <c r="V37" s="334">
        <v>62707</v>
      </c>
      <c r="W37" s="334">
        <v>17529</v>
      </c>
      <c r="X37" s="334">
        <v>0</v>
      </c>
      <c r="Y37" s="334">
        <v>0</v>
      </c>
      <c r="Z37" s="334">
        <v>80236</v>
      </c>
    </row>
    <row r="38" spans="1:26" s="334" customFormat="1" ht="15">
      <c r="A38" s="346">
        <v>28</v>
      </c>
      <c r="B38" s="347" t="s">
        <v>913</v>
      </c>
      <c r="C38" s="596">
        <v>65385</v>
      </c>
      <c r="D38" s="596">
        <v>18837</v>
      </c>
      <c r="E38" s="596">
        <v>0</v>
      </c>
      <c r="F38" s="596">
        <v>0</v>
      </c>
      <c r="G38" s="596">
        <f t="shared" si="0"/>
        <v>84222</v>
      </c>
      <c r="H38" s="597">
        <v>240</v>
      </c>
      <c r="I38" s="598">
        <f t="shared" si="1"/>
        <v>3133.0584</v>
      </c>
      <c r="J38" s="598">
        <f t="shared" si="2"/>
        <v>2564.5598999999997</v>
      </c>
      <c r="K38" s="598">
        <f t="shared" si="3"/>
        <v>568.4984999999999</v>
      </c>
      <c r="L38" s="598">
        <v>0</v>
      </c>
      <c r="M38" s="598">
        <f t="shared" si="4"/>
        <v>626.61168</v>
      </c>
      <c r="N38" s="598">
        <f t="shared" si="5"/>
        <v>626.61168</v>
      </c>
      <c r="O38" s="596">
        <v>0</v>
      </c>
      <c r="P38" s="596">
        <v>0</v>
      </c>
      <c r="Q38" s="596">
        <v>0</v>
      </c>
      <c r="R38" s="596">
        <v>0</v>
      </c>
      <c r="S38" s="596">
        <v>1500</v>
      </c>
      <c r="T38" s="598">
        <f t="shared" si="6"/>
        <v>46.995875999999996</v>
      </c>
      <c r="V38" s="334">
        <v>65385</v>
      </c>
      <c r="W38" s="334">
        <v>18837</v>
      </c>
      <c r="X38" s="334">
        <v>0</v>
      </c>
      <c r="Y38" s="334">
        <v>0</v>
      </c>
      <c r="Z38" s="334">
        <v>84222</v>
      </c>
    </row>
    <row r="39" spans="1:26" s="334" customFormat="1" ht="15">
      <c r="A39" s="346">
        <v>29</v>
      </c>
      <c r="B39" s="347" t="s">
        <v>914</v>
      </c>
      <c r="C39" s="596">
        <v>39416</v>
      </c>
      <c r="D39" s="596">
        <v>17208</v>
      </c>
      <c r="E39" s="596">
        <v>0</v>
      </c>
      <c r="F39" s="596">
        <v>0</v>
      </c>
      <c r="G39" s="596">
        <f t="shared" si="0"/>
        <v>56624</v>
      </c>
      <c r="H39" s="597">
        <v>240</v>
      </c>
      <c r="I39" s="598">
        <f t="shared" si="1"/>
        <v>2106.4127999999996</v>
      </c>
      <c r="J39" s="598">
        <f t="shared" si="2"/>
        <v>1724.2007999999998</v>
      </c>
      <c r="K39" s="598">
        <f t="shared" si="3"/>
        <v>382.21199999999993</v>
      </c>
      <c r="L39" s="598">
        <v>0</v>
      </c>
      <c r="M39" s="598">
        <f t="shared" si="4"/>
        <v>421.28256</v>
      </c>
      <c r="N39" s="598">
        <f t="shared" si="5"/>
        <v>421.28256</v>
      </c>
      <c r="O39" s="596">
        <v>0</v>
      </c>
      <c r="P39" s="596">
        <v>0</v>
      </c>
      <c r="Q39" s="596">
        <v>0</v>
      </c>
      <c r="R39" s="596">
        <v>0</v>
      </c>
      <c r="S39" s="596">
        <v>1500</v>
      </c>
      <c r="T39" s="598">
        <f t="shared" si="6"/>
        <v>31.59619199999999</v>
      </c>
      <c r="V39" s="334">
        <v>39416</v>
      </c>
      <c r="W39" s="334">
        <v>17208</v>
      </c>
      <c r="X39" s="334">
        <v>0</v>
      </c>
      <c r="Y39" s="334">
        <v>0</v>
      </c>
      <c r="Z39" s="334">
        <v>56624</v>
      </c>
    </row>
    <row r="40" spans="1:26" s="334" customFormat="1" ht="15">
      <c r="A40" s="346">
        <v>30</v>
      </c>
      <c r="B40" s="347" t="s">
        <v>915</v>
      </c>
      <c r="C40" s="596">
        <v>73097</v>
      </c>
      <c r="D40" s="596">
        <v>12326</v>
      </c>
      <c r="E40" s="596">
        <v>0</v>
      </c>
      <c r="F40" s="596">
        <v>0</v>
      </c>
      <c r="G40" s="596">
        <f t="shared" si="0"/>
        <v>85423</v>
      </c>
      <c r="H40" s="597">
        <v>240</v>
      </c>
      <c r="I40" s="598">
        <f t="shared" si="1"/>
        <v>3177.7356</v>
      </c>
      <c r="J40" s="598">
        <f t="shared" si="2"/>
        <v>2601.13035</v>
      </c>
      <c r="K40" s="598">
        <f t="shared" si="3"/>
        <v>576.60525</v>
      </c>
      <c r="L40" s="598">
        <v>0</v>
      </c>
      <c r="M40" s="598">
        <f t="shared" si="4"/>
        <v>635.54712</v>
      </c>
      <c r="N40" s="598">
        <f t="shared" si="5"/>
        <v>635.54712</v>
      </c>
      <c r="O40" s="596">
        <v>0</v>
      </c>
      <c r="P40" s="596">
        <v>0</v>
      </c>
      <c r="Q40" s="596">
        <v>0</v>
      </c>
      <c r="R40" s="596">
        <v>0</v>
      </c>
      <c r="S40" s="596">
        <v>1500</v>
      </c>
      <c r="T40" s="598">
        <f t="shared" si="6"/>
        <v>47.666033999999996</v>
      </c>
      <c r="V40" s="334">
        <v>73097</v>
      </c>
      <c r="W40" s="334">
        <v>12326</v>
      </c>
      <c r="X40" s="334">
        <v>276</v>
      </c>
      <c r="Y40" s="334">
        <v>0</v>
      </c>
      <c r="Z40" s="334">
        <v>85699</v>
      </c>
    </row>
    <row r="41" spans="1:26" s="334" customFormat="1" ht="15">
      <c r="A41" s="346">
        <v>31</v>
      </c>
      <c r="B41" s="347" t="s">
        <v>916</v>
      </c>
      <c r="C41" s="596">
        <v>66835</v>
      </c>
      <c r="D41" s="596">
        <v>17269</v>
      </c>
      <c r="E41" s="596">
        <v>0</v>
      </c>
      <c r="F41" s="596">
        <v>0</v>
      </c>
      <c r="G41" s="596">
        <f t="shared" si="0"/>
        <v>84104</v>
      </c>
      <c r="H41" s="597">
        <v>240</v>
      </c>
      <c r="I41" s="598">
        <f t="shared" si="1"/>
        <v>3128.6687999999995</v>
      </c>
      <c r="J41" s="598">
        <f t="shared" si="2"/>
        <v>2560.9667999999997</v>
      </c>
      <c r="K41" s="598">
        <f t="shared" si="3"/>
        <v>567.702</v>
      </c>
      <c r="L41" s="598">
        <v>0</v>
      </c>
      <c r="M41" s="598">
        <f t="shared" si="4"/>
        <v>625.73376</v>
      </c>
      <c r="N41" s="598">
        <f t="shared" si="5"/>
        <v>625.73376</v>
      </c>
      <c r="O41" s="596">
        <v>0</v>
      </c>
      <c r="P41" s="596">
        <v>0</v>
      </c>
      <c r="Q41" s="596">
        <v>0</v>
      </c>
      <c r="R41" s="596">
        <v>0</v>
      </c>
      <c r="S41" s="596">
        <v>1500</v>
      </c>
      <c r="T41" s="598">
        <f t="shared" si="6"/>
        <v>46.93003199999999</v>
      </c>
      <c r="V41" s="334">
        <v>66835</v>
      </c>
      <c r="W41" s="334">
        <v>17269</v>
      </c>
      <c r="X41" s="334">
        <v>0</v>
      </c>
      <c r="Y41" s="334">
        <v>0</v>
      </c>
      <c r="Z41" s="334">
        <v>84104</v>
      </c>
    </row>
    <row r="42" spans="1:26" s="334" customFormat="1" ht="15">
      <c r="A42" s="346">
        <v>32</v>
      </c>
      <c r="B42" s="347" t="s">
        <v>917</v>
      </c>
      <c r="C42" s="596">
        <v>52130</v>
      </c>
      <c r="D42" s="596">
        <v>4856</v>
      </c>
      <c r="E42" s="596">
        <v>0</v>
      </c>
      <c r="F42" s="596">
        <v>0</v>
      </c>
      <c r="G42" s="596">
        <f t="shared" si="0"/>
        <v>56986</v>
      </c>
      <c r="H42" s="597">
        <v>240</v>
      </c>
      <c r="I42" s="598">
        <f t="shared" si="1"/>
        <v>2119.8792</v>
      </c>
      <c r="J42" s="598">
        <f t="shared" si="2"/>
        <v>1735.2236999999998</v>
      </c>
      <c r="K42" s="598">
        <f t="shared" si="3"/>
        <v>384.65549999999996</v>
      </c>
      <c r="L42" s="598">
        <v>0</v>
      </c>
      <c r="M42" s="598">
        <f t="shared" si="4"/>
        <v>423.97584</v>
      </c>
      <c r="N42" s="598">
        <f t="shared" si="5"/>
        <v>423.97584</v>
      </c>
      <c r="O42" s="596">
        <v>0</v>
      </c>
      <c r="P42" s="596">
        <v>0</v>
      </c>
      <c r="Q42" s="596">
        <v>0</v>
      </c>
      <c r="R42" s="596">
        <v>0</v>
      </c>
      <c r="S42" s="596">
        <v>1500</v>
      </c>
      <c r="T42" s="598">
        <f t="shared" si="6"/>
        <v>31.798187999999996</v>
      </c>
      <c r="V42" s="334">
        <v>52130</v>
      </c>
      <c r="W42" s="334">
        <v>4856</v>
      </c>
      <c r="X42" s="334">
        <v>0</v>
      </c>
      <c r="Y42" s="334">
        <v>0</v>
      </c>
      <c r="Z42" s="334">
        <v>56986</v>
      </c>
    </row>
    <row r="43" spans="1:26" s="334" customFormat="1" ht="15">
      <c r="A43" s="346">
        <v>33</v>
      </c>
      <c r="B43" s="347" t="s">
        <v>918</v>
      </c>
      <c r="C43" s="596">
        <v>66810</v>
      </c>
      <c r="D43" s="596">
        <v>6474</v>
      </c>
      <c r="E43" s="596">
        <v>0</v>
      </c>
      <c r="F43" s="596">
        <v>171</v>
      </c>
      <c r="G43" s="596">
        <f t="shared" si="0"/>
        <v>73455</v>
      </c>
      <c r="H43" s="597">
        <v>240</v>
      </c>
      <c r="I43" s="598">
        <f t="shared" si="1"/>
        <v>2732.526</v>
      </c>
      <c r="J43" s="598">
        <f t="shared" si="2"/>
        <v>2236.70475</v>
      </c>
      <c r="K43" s="598">
        <f t="shared" si="3"/>
        <v>495.8212499999999</v>
      </c>
      <c r="L43" s="598">
        <v>0</v>
      </c>
      <c r="M43" s="598">
        <f t="shared" si="4"/>
        <v>546.5052000000001</v>
      </c>
      <c r="N43" s="598">
        <f t="shared" si="5"/>
        <v>546.5052000000001</v>
      </c>
      <c r="O43" s="596">
        <v>0</v>
      </c>
      <c r="P43" s="596">
        <v>0</v>
      </c>
      <c r="Q43" s="596">
        <v>0</v>
      </c>
      <c r="R43" s="596">
        <v>0</v>
      </c>
      <c r="S43" s="596">
        <v>1500</v>
      </c>
      <c r="T43" s="598">
        <f t="shared" si="6"/>
        <v>40.98788999999999</v>
      </c>
      <c r="V43" s="334">
        <v>66810</v>
      </c>
      <c r="W43" s="334">
        <v>6474</v>
      </c>
      <c r="X43" s="334">
        <v>355</v>
      </c>
      <c r="Y43" s="334">
        <v>171</v>
      </c>
      <c r="Z43" s="334">
        <v>73810</v>
      </c>
    </row>
    <row r="44" spans="1:26" s="334" customFormat="1" ht="15">
      <c r="A44" s="346">
        <v>34</v>
      </c>
      <c r="B44" s="347" t="s">
        <v>919</v>
      </c>
      <c r="C44" s="596">
        <v>45775</v>
      </c>
      <c r="D44" s="596">
        <v>3466</v>
      </c>
      <c r="E44" s="596">
        <v>0</v>
      </c>
      <c r="F44" s="596">
        <v>0</v>
      </c>
      <c r="G44" s="596">
        <f t="shared" si="0"/>
        <v>49241</v>
      </c>
      <c r="H44" s="597">
        <v>240</v>
      </c>
      <c r="I44" s="598">
        <f t="shared" si="1"/>
        <v>1831.7651999999998</v>
      </c>
      <c r="J44" s="598">
        <f t="shared" si="2"/>
        <v>1499.38845</v>
      </c>
      <c r="K44" s="598">
        <f t="shared" si="3"/>
        <v>332.37675</v>
      </c>
      <c r="L44" s="598">
        <v>0</v>
      </c>
      <c r="M44" s="598">
        <f t="shared" si="4"/>
        <v>366.35304</v>
      </c>
      <c r="N44" s="598">
        <f t="shared" si="5"/>
        <v>366.35304</v>
      </c>
      <c r="O44" s="596">
        <v>0</v>
      </c>
      <c r="P44" s="596">
        <v>0</v>
      </c>
      <c r="Q44" s="596">
        <v>0</v>
      </c>
      <c r="R44" s="596">
        <v>0</v>
      </c>
      <c r="S44" s="596">
        <v>1500</v>
      </c>
      <c r="T44" s="598">
        <f t="shared" si="6"/>
        <v>27.476477999999997</v>
      </c>
      <c r="V44" s="334">
        <v>45775</v>
      </c>
      <c r="W44" s="334">
        <v>3466</v>
      </c>
      <c r="X44" s="334">
        <v>0</v>
      </c>
      <c r="Y44" s="334">
        <v>0</v>
      </c>
      <c r="Z44" s="334">
        <v>49241</v>
      </c>
    </row>
    <row r="45" spans="1:26" ht="12.75">
      <c r="A45" s="333" t="s">
        <v>19</v>
      </c>
      <c r="B45" s="276"/>
      <c r="C45" s="599">
        <f>SUM(C11:C44)</f>
        <v>1248731</v>
      </c>
      <c r="D45" s="599">
        <f>SUM(D11:D44)</f>
        <v>371245</v>
      </c>
      <c r="E45" s="599">
        <f>SUM(E11:E44)</f>
        <v>0</v>
      </c>
      <c r="F45" s="599">
        <f>SUM(F11:F44)</f>
        <v>758</v>
      </c>
      <c r="G45" s="599">
        <f>SUM(C45:F45)</f>
        <v>1620734</v>
      </c>
      <c r="H45" s="599"/>
      <c r="I45" s="600">
        <f t="shared" si="1"/>
        <v>60291.3048</v>
      </c>
      <c r="J45" s="600">
        <f t="shared" si="2"/>
        <v>49351.3503</v>
      </c>
      <c r="K45" s="600">
        <f t="shared" si="3"/>
        <v>10939.9545</v>
      </c>
      <c r="L45" s="598">
        <v>0</v>
      </c>
      <c r="M45" s="600">
        <f>SUM(M11:M44)</f>
        <v>12058.260959999994</v>
      </c>
      <c r="N45" s="600">
        <f t="shared" si="5"/>
        <v>12058.26096</v>
      </c>
      <c r="O45" s="596">
        <v>0</v>
      </c>
      <c r="P45" s="596">
        <v>0</v>
      </c>
      <c r="Q45" s="596">
        <v>0</v>
      </c>
      <c r="R45" s="596">
        <v>0</v>
      </c>
      <c r="S45" s="599">
        <v>1500</v>
      </c>
      <c r="T45" s="600">
        <f t="shared" si="6"/>
        <v>904.369572</v>
      </c>
      <c r="V45" s="257">
        <v>1248731</v>
      </c>
      <c r="W45" s="257">
        <v>371245</v>
      </c>
      <c r="X45" s="257">
        <v>678</v>
      </c>
      <c r="Y45" s="257">
        <v>758</v>
      </c>
      <c r="Z45" s="257">
        <v>1621412</v>
      </c>
    </row>
    <row r="46" spans="1:20" ht="12.75">
      <c r="A46" s="277"/>
      <c r="B46" s="277"/>
      <c r="C46" s="277"/>
      <c r="D46" s="277"/>
      <c r="E46" s="277"/>
      <c r="F46" s="277"/>
      <c r="G46" s="277"/>
      <c r="H46" s="277"/>
      <c r="I46" s="271"/>
      <c r="J46" s="271"/>
      <c r="K46" s="271"/>
      <c r="L46" s="271"/>
      <c r="M46" s="271"/>
      <c r="N46" s="271"/>
      <c r="O46" s="271"/>
      <c r="P46" s="271"/>
      <c r="Q46" s="271"/>
      <c r="R46" s="271"/>
      <c r="S46" s="271"/>
      <c r="T46" s="271"/>
    </row>
    <row r="47" spans="1:20" ht="12.75">
      <c r="A47" s="278" t="s">
        <v>8</v>
      </c>
      <c r="B47" s="279"/>
      <c r="C47" s="279"/>
      <c r="D47" s="277"/>
      <c r="E47" s="277"/>
      <c r="F47" s="277"/>
      <c r="G47" s="277"/>
      <c r="H47" s="277"/>
      <c r="I47" s="271"/>
      <c r="J47" s="271"/>
      <c r="K47" s="582"/>
      <c r="L47" s="271"/>
      <c r="M47" s="271"/>
      <c r="N47" s="271"/>
      <c r="O47" s="271"/>
      <c r="P47" s="271"/>
      <c r="Q47" s="271"/>
      <c r="R47" s="271"/>
      <c r="S47" s="271"/>
      <c r="T47" s="271"/>
    </row>
    <row r="48" spans="1:20" ht="12.75">
      <c r="A48" s="280" t="s">
        <v>9</v>
      </c>
      <c r="B48" s="280"/>
      <c r="C48" s="280"/>
      <c r="I48" s="271"/>
      <c r="J48" s="271"/>
      <c r="K48" s="582"/>
      <c r="L48" s="271"/>
      <c r="M48" s="271"/>
      <c r="N48" s="271"/>
      <c r="O48" s="271"/>
      <c r="P48" s="271"/>
      <c r="Q48" s="271"/>
      <c r="R48" s="271"/>
      <c r="S48" s="271"/>
      <c r="T48" s="271"/>
    </row>
    <row r="49" spans="1:26" ht="12.75">
      <c r="A49" s="280" t="s">
        <v>10</v>
      </c>
      <c r="B49" s="280"/>
      <c r="C49" s="280"/>
      <c r="I49" s="271"/>
      <c r="J49" s="271"/>
      <c r="K49" s="271"/>
      <c r="L49" s="271"/>
      <c r="M49" s="271"/>
      <c r="N49" s="271"/>
      <c r="O49" s="271"/>
      <c r="P49" s="271"/>
      <c r="Q49" s="271"/>
      <c r="R49" s="271"/>
      <c r="S49" s="271"/>
      <c r="T49" s="271"/>
      <c r="Z49" s="257">
        <f>V45+W45+Y45</f>
        <v>1620734</v>
      </c>
    </row>
    <row r="50" spans="1:20" ht="12.75">
      <c r="A50" s="280"/>
      <c r="B50" s="280"/>
      <c r="C50" s="280"/>
      <c r="I50" s="271"/>
      <c r="J50" s="271"/>
      <c r="K50" s="271"/>
      <c r="L50" s="271"/>
      <c r="M50" s="271"/>
      <c r="N50" s="271"/>
      <c r="O50" s="271"/>
      <c r="P50" s="271"/>
      <c r="Q50" s="271"/>
      <c r="R50" s="271"/>
      <c r="S50" s="271"/>
      <c r="T50" s="271"/>
    </row>
    <row r="51" spans="1:20" ht="12.75">
      <c r="A51" s="280"/>
      <c r="B51" s="280"/>
      <c r="C51" s="280"/>
      <c r="I51" s="271"/>
      <c r="J51" s="271"/>
      <c r="K51" s="271"/>
      <c r="L51" s="271"/>
      <c r="M51" s="271"/>
      <c r="N51" s="271"/>
      <c r="O51" s="271"/>
      <c r="P51" s="271"/>
      <c r="Q51" s="271"/>
      <c r="R51" s="271"/>
      <c r="S51" s="271"/>
      <c r="T51" s="271"/>
    </row>
    <row r="52" spans="1:20" ht="12.75">
      <c r="A52" s="280" t="s">
        <v>12</v>
      </c>
      <c r="H52" s="280"/>
      <c r="I52" s="271"/>
      <c r="J52" s="280"/>
      <c r="K52" s="280"/>
      <c r="L52" s="280"/>
      <c r="M52" s="280"/>
      <c r="N52" s="280"/>
      <c r="O52" s="280"/>
      <c r="P52" s="280"/>
      <c r="Q52" s="984" t="s">
        <v>13</v>
      </c>
      <c r="R52" s="984"/>
      <c r="S52" s="984"/>
      <c r="T52" s="984"/>
    </row>
    <row r="53" spans="9:20" ht="12.75" customHeight="1">
      <c r="I53" s="280"/>
      <c r="J53" s="980" t="s">
        <v>14</v>
      </c>
      <c r="K53" s="980"/>
      <c r="L53" s="980"/>
      <c r="M53" s="980"/>
      <c r="N53" s="980"/>
      <c r="O53" s="980"/>
      <c r="P53" s="980"/>
      <c r="Q53" s="980"/>
      <c r="R53" s="980"/>
      <c r="S53" s="980"/>
      <c r="T53" s="980"/>
    </row>
    <row r="54" spans="9:20" ht="12.75" customHeight="1">
      <c r="I54" s="980" t="s">
        <v>88</v>
      </c>
      <c r="J54" s="980"/>
      <c r="K54" s="980"/>
      <c r="L54" s="980"/>
      <c r="M54" s="980"/>
      <c r="N54" s="980"/>
      <c r="O54" s="980"/>
      <c r="P54" s="980"/>
      <c r="Q54" s="980"/>
      <c r="R54" s="980"/>
      <c r="S54" s="980"/>
      <c r="T54" s="980"/>
    </row>
    <row r="55" spans="1:20" ht="12.75">
      <c r="A55" s="280"/>
      <c r="B55" s="280"/>
      <c r="I55" s="271"/>
      <c r="J55" s="280"/>
      <c r="K55" s="280"/>
      <c r="L55" s="280"/>
      <c r="M55" s="280"/>
      <c r="N55" s="280"/>
      <c r="O55" s="280"/>
      <c r="P55" s="280"/>
      <c r="Q55" s="280" t="s">
        <v>853</v>
      </c>
      <c r="R55" s="280"/>
      <c r="S55" s="280"/>
      <c r="T55" s="280"/>
    </row>
    <row r="57" spans="1:20" ht="12.75">
      <c r="A57" s="972"/>
      <c r="B57" s="972"/>
      <c r="C57" s="972"/>
      <c r="D57" s="972"/>
      <c r="E57" s="972"/>
      <c r="F57" s="972"/>
      <c r="G57" s="972"/>
      <c r="H57" s="972"/>
      <c r="I57" s="972"/>
      <c r="J57" s="972"/>
      <c r="K57" s="972"/>
      <c r="L57" s="972"/>
      <c r="M57" s="972"/>
      <c r="N57" s="972"/>
      <c r="O57" s="972"/>
      <c r="P57" s="972"/>
      <c r="Q57" s="972"/>
      <c r="R57" s="972"/>
      <c r="S57" s="972"/>
      <c r="T57" s="972"/>
    </row>
  </sheetData>
  <sheetProtection/>
  <mergeCells count="19">
    <mergeCell ref="M8:R8"/>
    <mergeCell ref="S8:T8"/>
    <mergeCell ref="G1:I1"/>
    <mergeCell ref="A2:T2"/>
    <mergeCell ref="A3:T3"/>
    <mergeCell ref="A4:T5"/>
    <mergeCell ref="A6:T6"/>
    <mergeCell ref="A7:B7"/>
    <mergeCell ref="L7:T7"/>
    <mergeCell ref="Q52:T52"/>
    <mergeCell ref="J53:T53"/>
    <mergeCell ref="I54:T54"/>
    <mergeCell ref="A57:T57"/>
    <mergeCell ref="S1:T1"/>
    <mergeCell ref="A8:A9"/>
    <mergeCell ref="B8:B9"/>
    <mergeCell ref="C8:G8"/>
    <mergeCell ref="H8:H9"/>
    <mergeCell ref="I8:L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4" r:id="rId1"/>
</worksheet>
</file>

<file path=xl/worksheets/sheet61.xml><?xml version="1.0" encoding="utf-8"?>
<worksheet xmlns="http://schemas.openxmlformats.org/spreadsheetml/2006/main" xmlns:r="http://schemas.openxmlformats.org/officeDocument/2006/relationships">
  <sheetPr>
    <pageSetUpPr fitToPage="1"/>
  </sheetPr>
  <dimension ref="A1:P57"/>
  <sheetViews>
    <sheetView view="pageBreakPreview" zoomScaleNormal="70" zoomScaleSheetLayoutView="100" zoomScalePageLayoutView="0" workbookViewId="0" topLeftCell="A28">
      <selection activeCell="C45" sqref="C45"/>
    </sheetView>
  </sheetViews>
  <sheetFormatPr defaultColWidth="9.140625" defaultRowHeight="12.75"/>
  <cols>
    <col min="1" max="1" width="5.57421875" style="271" customWidth="1"/>
    <col min="2" max="2" width="20.7109375" style="271" customWidth="1"/>
    <col min="3" max="3" width="10.28125" style="271" customWidth="1"/>
    <col min="4" max="4" width="12.8515625" style="271" customWidth="1"/>
    <col min="5" max="5" width="8.7109375" style="257" customWidth="1"/>
    <col min="6" max="7" width="8.00390625" style="257" customWidth="1"/>
    <col min="8" max="10" width="8.140625" style="257" customWidth="1"/>
    <col min="11" max="11" width="8.421875" style="257" customWidth="1"/>
    <col min="12" max="12" width="8.140625" style="257" customWidth="1"/>
    <col min="13" max="13" width="8.8515625" style="257" customWidth="1"/>
    <col min="14" max="14" width="8.140625" style="257" customWidth="1"/>
    <col min="15" max="15" width="9.140625" style="271" customWidth="1"/>
    <col min="16" max="16" width="12.421875" style="271" customWidth="1"/>
    <col min="17" max="16384" width="9.140625" style="257" customWidth="1"/>
  </cols>
  <sheetData>
    <row r="1" spans="4:14" ht="12.75" customHeight="1">
      <c r="D1" s="984"/>
      <c r="E1" s="984"/>
      <c r="F1" s="271"/>
      <c r="G1" s="271"/>
      <c r="H1" s="271"/>
      <c r="I1" s="271"/>
      <c r="J1" s="271"/>
      <c r="K1" s="271"/>
      <c r="L1" s="271"/>
      <c r="M1" s="986" t="s">
        <v>538</v>
      </c>
      <c r="N1" s="986"/>
    </row>
    <row r="2" spans="1:14" ht="15.75">
      <c r="A2" s="982" t="s">
        <v>0</v>
      </c>
      <c r="B2" s="982"/>
      <c r="C2" s="982"/>
      <c r="D2" s="982"/>
      <c r="E2" s="982"/>
      <c r="F2" s="982"/>
      <c r="G2" s="982"/>
      <c r="H2" s="982"/>
      <c r="I2" s="982"/>
      <c r="J2" s="982"/>
      <c r="K2" s="982"/>
      <c r="L2" s="982"/>
      <c r="M2" s="982"/>
      <c r="N2" s="982"/>
    </row>
    <row r="3" spans="1:14" ht="18">
      <c r="A3" s="983" t="s">
        <v>704</v>
      </c>
      <c r="B3" s="983"/>
      <c r="C3" s="983"/>
      <c r="D3" s="983"/>
      <c r="E3" s="983"/>
      <c r="F3" s="983"/>
      <c r="G3" s="983"/>
      <c r="H3" s="983"/>
      <c r="I3" s="983"/>
      <c r="J3" s="983"/>
      <c r="K3" s="983"/>
      <c r="L3" s="983"/>
      <c r="M3" s="983"/>
      <c r="N3" s="983"/>
    </row>
    <row r="4" spans="1:14" ht="12.75" customHeight="1">
      <c r="A4" s="981" t="s">
        <v>713</v>
      </c>
      <c r="B4" s="981"/>
      <c r="C4" s="981"/>
      <c r="D4" s="981"/>
      <c r="E4" s="981"/>
      <c r="F4" s="981"/>
      <c r="G4" s="981"/>
      <c r="H4" s="981"/>
      <c r="I4" s="981"/>
      <c r="J4" s="981"/>
      <c r="K4" s="981"/>
      <c r="L4" s="981"/>
      <c r="M4" s="981"/>
      <c r="N4" s="981"/>
    </row>
    <row r="5" spans="1:16" s="258" customFormat="1" ht="7.5" customHeight="1">
      <c r="A5" s="981"/>
      <c r="B5" s="981"/>
      <c r="C5" s="981"/>
      <c r="D5" s="981"/>
      <c r="E5" s="981"/>
      <c r="F5" s="981"/>
      <c r="G5" s="981"/>
      <c r="H5" s="981"/>
      <c r="I5" s="981"/>
      <c r="J5" s="981"/>
      <c r="K5" s="981"/>
      <c r="L5" s="981"/>
      <c r="M5" s="981"/>
      <c r="N5" s="981"/>
      <c r="O5" s="327"/>
      <c r="P5" s="327"/>
    </row>
    <row r="6" spans="1:14" ht="12.75">
      <c r="A6" s="985"/>
      <c r="B6" s="985"/>
      <c r="C6" s="985"/>
      <c r="D6" s="985"/>
      <c r="E6" s="985"/>
      <c r="F6" s="985"/>
      <c r="G6" s="985"/>
      <c r="H6" s="985"/>
      <c r="I6" s="985"/>
      <c r="J6" s="985"/>
      <c r="K6" s="985"/>
      <c r="L6" s="985"/>
      <c r="M6" s="985"/>
      <c r="N6" s="985"/>
    </row>
    <row r="7" spans="1:14" ht="12.75">
      <c r="A7" s="977" t="s">
        <v>1137</v>
      </c>
      <c r="B7" s="977"/>
      <c r="D7" s="300"/>
      <c r="E7" s="271"/>
      <c r="F7" s="271"/>
      <c r="G7" s="271"/>
      <c r="H7" s="973"/>
      <c r="I7" s="973"/>
      <c r="J7" s="973"/>
      <c r="K7" s="973"/>
      <c r="L7" s="973"/>
      <c r="M7" s="973"/>
      <c r="N7" s="973"/>
    </row>
    <row r="8" spans="1:16" ht="39" customHeight="1">
      <c r="A8" s="874" t="s">
        <v>2</v>
      </c>
      <c r="B8" s="874" t="s">
        <v>3</v>
      </c>
      <c r="C8" s="990" t="s">
        <v>489</v>
      </c>
      <c r="D8" s="978" t="s">
        <v>86</v>
      </c>
      <c r="E8" s="974" t="s">
        <v>87</v>
      </c>
      <c r="F8" s="975"/>
      <c r="G8" s="975"/>
      <c r="H8" s="976"/>
      <c r="I8" s="874" t="s">
        <v>654</v>
      </c>
      <c r="J8" s="874"/>
      <c r="K8" s="874"/>
      <c r="L8" s="874"/>
      <c r="M8" s="874"/>
      <c r="N8" s="874"/>
      <c r="O8" s="987" t="s">
        <v>852</v>
      </c>
      <c r="P8" s="987"/>
    </row>
    <row r="9" spans="1:16" ht="44.25" customHeight="1">
      <c r="A9" s="874"/>
      <c r="B9" s="874"/>
      <c r="C9" s="991"/>
      <c r="D9" s="979"/>
      <c r="E9" s="317" t="s">
        <v>92</v>
      </c>
      <c r="F9" s="317" t="s">
        <v>22</v>
      </c>
      <c r="G9" s="317" t="s">
        <v>44</v>
      </c>
      <c r="H9" s="317" t="s">
        <v>691</v>
      </c>
      <c r="I9" s="325" t="s">
        <v>19</v>
      </c>
      <c r="J9" s="325" t="s">
        <v>655</v>
      </c>
      <c r="K9" s="325" t="s">
        <v>656</v>
      </c>
      <c r="L9" s="325" t="s">
        <v>657</v>
      </c>
      <c r="M9" s="325" t="s">
        <v>658</v>
      </c>
      <c r="N9" s="325" t="s">
        <v>659</v>
      </c>
      <c r="O9" s="338" t="s">
        <v>866</v>
      </c>
      <c r="P9" s="338" t="s">
        <v>864</v>
      </c>
    </row>
    <row r="10" spans="1:16" s="334" customFormat="1" ht="12.75">
      <c r="A10" s="332">
        <v>1</v>
      </c>
      <c r="B10" s="332">
        <v>2</v>
      </c>
      <c r="C10" s="332">
        <v>3</v>
      </c>
      <c r="D10" s="332">
        <v>4</v>
      </c>
      <c r="E10" s="332">
        <v>5</v>
      </c>
      <c r="F10" s="332">
        <v>6</v>
      </c>
      <c r="G10" s="332">
        <v>7</v>
      </c>
      <c r="H10" s="332">
        <v>8</v>
      </c>
      <c r="I10" s="332">
        <v>9</v>
      </c>
      <c r="J10" s="332">
        <v>10</v>
      </c>
      <c r="K10" s="332">
        <v>11</v>
      </c>
      <c r="L10" s="332">
        <v>12</v>
      </c>
      <c r="M10" s="332">
        <v>13</v>
      </c>
      <c r="N10" s="332">
        <v>14</v>
      </c>
      <c r="O10" s="332">
        <v>15</v>
      </c>
      <c r="P10" s="332">
        <v>16</v>
      </c>
    </row>
    <row r="11" spans="1:16" s="334" customFormat="1" ht="15">
      <c r="A11" s="346">
        <v>1</v>
      </c>
      <c r="B11" s="347" t="s">
        <v>886</v>
      </c>
      <c r="C11" s="332">
        <v>5</v>
      </c>
      <c r="D11" s="377">
        <v>312</v>
      </c>
      <c r="E11" s="538">
        <f>F11+G11</f>
        <v>0.22649999999999998</v>
      </c>
      <c r="F11" s="538">
        <f>C11*0.00015*258</f>
        <v>0.19349999999999998</v>
      </c>
      <c r="G11" s="538">
        <f>C11*0.00015*44</f>
        <v>0.032999999999999995</v>
      </c>
      <c r="H11" s="538"/>
      <c r="I11" s="538">
        <f>J11+K11+L11+M11+N11</f>
        <v>0.0468</v>
      </c>
      <c r="J11" s="538">
        <f>C11*0.00003*312</f>
        <v>0.0468</v>
      </c>
      <c r="K11" s="332">
        <v>0</v>
      </c>
      <c r="L11" s="332">
        <v>0</v>
      </c>
      <c r="M11" s="332">
        <v>0</v>
      </c>
      <c r="N11" s="332">
        <v>0</v>
      </c>
      <c r="O11" s="332">
        <v>1500</v>
      </c>
      <c r="P11" s="601">
        <f>E11*0.015</f>
        <v>0.0033974999999999995</v>
      </c>
    </row>
    <row r="12" spans="1:16" s="334" customFormat="1" ht="15">
      <c r="A12" s="346">
        <v>2</v>
      </c>
      <c r="B12" s="347" t="s">
        <v>887</v>
      </c>
      <c r="C12" s="332">
        <v>4</v>
      </c>
      <c r="D12" s="377">
        <v>312</v>
      </c>
      <c r="E12" s="538">
        <f aca="true" t="shared" si="0" ref="E12:E44">F12+G12</f>
        <v>0.1812</v>
      </c>
      <c r="F12" s="538">
        <f aca="true" t="shared" si="1" ref="F12:F44">C12*0.00015*258</f>
        <v>0.1548</v>
      </c>
      <c r="G12" s="538">
        <f aca="true" t="shared" si="2" ref="G12:G45">C12*0.00015*44</f>
        <v>0.026399999999999996</v>
      </c>
      <c r="H12" s="538"/>
      <c r="I12" s="538">
        <f aca="true" t="shared" si="3" ref="I12:I44">J12+K12+L12+M12+N12</f>
        <v>0.03744</v>
      </c>
      <c r="J12" s="538">
        <f aca="true" t="shared" si="4" ref="J12:J45">C12*0.00003*312</f>
        <v>0.03744</v>
      </c>
      <c r="K12" s="332">
        <v>0</v>
      </c>
      <c r="L12" s="332">
        <v>0</v>
      </c>
      <c r="M12" s="332">
        <v>0</v>
      </c>
      <c r="N12" s="332">
        <v>0</v>
      </c>
      <c r="O12" s="332">
        <v>1500</v>
      </c>
      <c r="P12" s="601">
        <f aca="true" t="shared" si="5" ref="P12:P45">E12*0.015</f>
        <v>0.002718</v>
      </c>
    </row>
    <row r="13" spans="1:16" s="334" customFormat="1" ht="15">
      <c r="A13" s="346">
        <v>3</v>
      </c>
      <c r="B13" s="347" t="s">
        <v>888</v>
      </c>
      <c r="C13" s="332">
        <v>0</v>
      </c>
      <c r="D13" s="377">
        <v>312</v>
      </c>
      <c r="E13" s="538">
        <f t="shared" si="0"/>
        <v>0</v>
      </c>
      <c r="F13" s="538">
        <f t="shared" si="1"/>
        <v>0</v>
      </c>
      <c r="G13" s="538">
        <f t="shared" si="2"/>
        <v>0</v>
      </c>
      <c r="H13" s="538"/>
      <c r="I13" s="538">
        <f t="shared" si="3"/>
        <v>0</v>
      </c>
      <c r="J13" s="538">
        <f t="shared" si="4"/>
        <v>0</v>
      </c>
      <c r="K13" s="332">
        <v>0</v>
      </c>
      <c r="L13" s="332">
        <v>0</v>
      </c>
      <c r="M13" s="332">
        <v>0</v>
      </c>
      <c r="N13" s="332">
        <v>0</v>
      </c>
      <c r="O13" s="332">
        <v>1500</v>
      </c>
      <c r="P13" s="601">
        <f t="shared" si="5"/>
        <v>0</v>
      </c>
    </row>
    <row r="14" spans="1:16" s="334" customFormat="1" ht="15">
      <c r="A14" s="346">
        <v>4</v>
      </c>
      <c r="B14" s="347" t="s">
        <v>889</v>
      </c>
      <c r="C14" s="332">
        <v>0</v>
      </c>
      <c r="D14" s="377">
        <v>312</v>
      </c>
      <c r="E14" s="538">
        <f t="shared" si="0"/>
        <v>0</v>
      </c>
      <c r="F14" s="538">
        <f t="shared" si="1"/>
        <v>0</v>
      </c>
      <c r="G14" s="538">
        <f t="shared" si="2"/>
        <v>0</v>
      </c>
      <c r="H14" s="538"/>
      <c r="I14" s="538">
        <f t="shared" si="3"/>
        <v>0</v>
      </c>
      <c r="J14" s="538">
        <f t="shared" si="4"/>
        <v>0</v>
      </c>
      <c r="K14" s="332">
        <v>0</v>
      </c>
      <c r="L14" s="332">
        <v>0</v>
      </c>
      <c r="M14" s="332">
        <v>0</v>
      </c>
      <c r="N14" s="332">
        <v>0</v>
      </c>
      <c r="O14" s="332">
        <v>1500</v>
      </c>
      <c r="P14" s="601">
        <f t="shared" si="5"/>
        <v>0</v>
      </c>
    </row>
    <row r="15" spans="1:16" s="334" customFormat="1" ht="15">
      <c r="A15" s="346">
        <v>5</v>
      </c>
      <c r="B15" s="347" t="s">
        <v>890</v>
      </c>
      <c r="C15" s="332">
        <v>0</v>
      </c>
      <c r="D15" s="377">
        <v>312</v>
      </c>
      <c r="E15" s="538">
        <f t="shared" si="0"/>
        <v>0</v>
      </c>
      <c r="F15" s="538">
        <f t="shared" si="1"/>
        <v>0</v>
      </c>
      <c r="G15" s="538">
        <f t="shared" si="2"/>
        <v>0</v>
      </c>
      <c r="H15" s="538"/>
      <c r="I15" s="538">
        <f t="shared" si="3"/>
        <v>0</v>
      </c>
      <c r="J15" s="538">
        <f t="shared" si="4"/>
        <v>0</v>
      </c>
      <c r="K15" s="332">
        <v>0</v>
      </c>
      <c r="L15" s="332">
        <v>0</v>
      </c>
      <c r="M15" s="332">
        <v>0</v>
      </c>
      <c r="N15" s="332">
        <v>0</v>
      </c>
      <c r="O15" s="332">
        <v>1500</v>
      </c>
      <c r="P15" s="601">
        <f t="shared" si="5"/>
        <v>0</v>
      </c>
    </row>
    <row r="16" spans="1:16" s="334" customFormat="1" ht="15">
      <c r="A16" s="346">
        <v>6</v>
      </c>
      <c r="B16" s="347" t="s">
        <v>891</v>
      </c>
      <c r="C16" s="332">
        <v>22</v>
      </c>
      <c r="D16" s="377">
        <v>312</v>
      </c>
      <c r="E16" s="538">
        <f t="shared" si="0"/>
        <v>0.9965999999999999</v>
      </c>
      <c r="F16" s="538">
        <f t="shared" si="1"/>
        <v>0.8513999999999999</v>
      </c>
      <c r="G16" s="538">
        <f t="shared" si="2"/>
        <v>0.14519999999999997</v>
      </c>
      <c r="H16" s="538"/>
      <c r="I16" s="538">
        <f t="shared" si="3"/>
        <v>0.20592</v>
      </c>
      <c r="J16" s="538">
        <f t="shared" si="4"/>
        <v>0.20592</v>
      </c>
      <c r="K16" s="332">
        <v>0</v>
      </c>
      <c r="L16" s="332">
        <v>0</v>
      </c>
      <c r="M16" s="332">
        <v>0</v>
      </c>
      <c r="N16" s="332">
        <v>0</v>
      </c>
      <c r="O16" s="332">
        <v>1500</v>
      </c>
      <c r="P16" s="601">
        <f t="shared" si="5"/>
        <v>0.014948999999999999</v>
      </c>
    </row>
    <row r="17" spans="1:16" s="334" customFormat="1" ht="15">
      <c r="A17" s="346">
        <v>7</v>
      </c>
      <c r="B17" s="347" t="s">
        <v>892</v>
      </c>
      <c r="C17" s="332">
        <v>0</v>
      </c>
      <c r="D17" s="377">
        <v>312</v>
      </c>
      <c r="E17" s="538">
        <f t="shared" si="0"/>
        <v>0</v>
      </c>
      <c r="F17" s="538">
        <f t="shared" si="1"/>
        <v>0</v>
      </c>
      <c r="G17" s="538">
        <f t="shared" si="2"/>
        <v>0</v>
      </c>
      <c r="H17" s="538"/>
      <c r="I17" s="538">
        <f t="shared" si="3"/>
        <v>0</v>
      </c>
      <c r="J17" s="538">
        <f t="shared" si="4"/>
        <v>0</v>
      </c>
      <c r="K17" s="332">
        <v>0</v>
      </c>
      <c r="L17" s="332">
        <v>0</v>
      </c>
      <c r="M17" s="332">
        <v>0</v>
      </c>
      <c r="N17" s="332">
        <v>0</v>
      </c>
      <c r="O17" s="332">
        <v>1500</v>
      </c>
      <c r="P17" s="601">
        <f t="shared" si="5"/>
        <v>0</v>
      </c>
    </row>
    <row r="18" spans="1:16" s="334" customFormat="1" ht="15">
      <c r="A18" s="346">
        <v>8</v>
      </c>
      <c r="B18" s="347" t="s">
        <v>893</v>
      </c>
      <c r="C18" s="332">
        <v>0</v>
      </c>
      <c r="D18" s="377">
        <v>312</v>
      </c>
      <c r="E18" s="538">
        <f t="shared" si="0"/>
        <v>0</v>
      </c>
      <c r="F18" s="538">
        <f t="shared" si="1"/>
        <v>0</v>
      </c>
      <c r="G18" s="538">
        <f t="shared" si="2"/>
        <v>0</v>
      </c>
      <c r="H18" s="538"/>
      <c r="I18" s="538">
        <f t="shared" si="3"/>
        <v>0</v>
      </c>
      <c r="J18" s="538">
        <f t="shared" si="4"/>
        <v>0</v>
      </c>
      <c r="K18" s="332">
        <v>0</v>
      </c>
      <c r="L18" s="332">
        <v>0</v>
      </c>
      <c r="M18" s="332">
        <v>0</v>
      </c>
      <c r="N18" s="332">
        <v>0</v>
      </c>
      <c r="O18" s="332">
        <v>1500</v>
      </c>
      <c r="P18" s="601">
        <f t="shared" si="5"/>
        <v>0</v>
      </c>
    </row>
    <row r="19" spans="1:16" s="334" customFormat="1" ht="15">
      <c r="A19" s="346">
        <v>9</v>
      </c>
      <c r="B19" s="347" t="s">
        <v>894</v>
      </c>
      <c r="C19" s="332">
        <v>0</v>
      </c>
      <c r="D19" s="377">
        <v>312</v>
      </c>
      <c r="E19" s="538">
        <f t="shared" si="0"/>
        <v>0</v>
      </c>
      <c r="F19" s="538">
        <f t="shared" si="1"/>
        <v>0</v>
      </c>
      <c r="G19" s="538">
        <f t="shared" si="2"/>
        <v>0</v>
      </c>
      <c r="H19" s="538"/>
      <c r="I19" s="538">
        <f t="shared" si="3"/>
        <v>0</v>
      </c>
      <c r="J19" s="538">
        <f t="shared" si="4"/>
        <v>0</v>
      </c>
      <c r="K19" s="332">
        <v>0</v>
      </c>
      <c r="L19" s="332">
        <v>0</v>
      </c>
      <c r="M19" s="332">
        <v>0</v>
      </c>
      <c r="N19" s="332">
        <v>0</v>
      </c>
      <c r="O19" s="332">
        <v>1500</v>
      </c>
      <c r="P19" s="601">
        <f t="shared" si="5"/>
        <v>0</v>
      </c>
    </row>
    <row r="20" spans="1:16" s="334" customFormat="1" ht="15">
      <c r="A20" s="346">
        <v>10</v>
      </c>
      <c r="B20" s="347" t="s">
        <v>895</v>
      </c>
      <c r="C20" s="332">
        <v>0</v>
      </c>
      <c r="D20" s="377">
        <v>312</v>
      </c>
      <c r="E20" s="538">
        <f t="shared" si="0"/>
        <v>0</v>
      </c>
      <c r="F20" s="538">
        <f t="shared" si="1"/>
        <v>0</v>
      </c>
      <c r="G20" s="538">
        <f t="shared" si="2"/>
        <v>0</v>
      </c>
      <c r="H20" s="538"/>
      <c r="I20" s="538">
        <f t="shared" si="3"/>
        <v>0</v>
      </c>
      <c r="J20" s="538">
        <f t="shared" si="4"/>
        <v>0</v>
      </c>
      <c r="K20" s="332">
        <v>0</v>
      </c>
      <c r="L20" s="332">
        <v>0</v>
      </c>
      <c r="M20" s="332">
        <v>0</v>
      </c>
      <c r="N20" s="332">
        <v>0</v>
      </c>
      <c r="O20" s="332">
        <v>1500</v>
      </c>
      <c r="P20" s="601">
        <f t="shared" si="5"/>
        <v>0</v>
      </c>
    </row>
    <row r="21" spans="1:16" s="334" customFormat="1" ht="15">
      <c r="A21" s="346">
        <v>11</v>
      </c>
      <c r="B21" s="347" t="s">
        <v>896</v>
      </c>
      <c r="C21" s="332">
        <v>0</v>
      </c>
      <c r="D21" s="377">
        <v>312</v>
      </c>
      <c r="E21" s="538">
        <f t="shared" si="0"/>
        <v>0</v>
      </c>
      <c r="F21" s="538">
        <f t="shared" si="1"/>
        <v>0</v>
      </c>
      <c r="G21" s="538">
        <f t="shared" si="2"/>
        <v>0</v>
      </c>
      <c r="H21" s="538"/>
      <c r="I21" s="538">
        <f t="shared" si="3"/>
        <v>0</v>
      </c>
      <c r="J21" s="538">
        <f t="shared" si="4"/>
        <v>0</v>
      </c>
      <c r="K21" s="332">
        <v>0</v>
      </c>
      <c r="L21" s="332">
        <v>0</v>
      </c>
      <c r="M21" s="332">
        <v>0</v>
      </c>
      <c r="N21" s="332">
        <v>0</v>
      </c>
      <c r="O21" s="332">
        <v>1500</v>
      </c>
      <c r="P21" s="601">
        <f t="shared" si="5"/>
        <v>0</v>
      </c>
    </row>
    <row r="22" spans="1:16" s="334" customFormat="1" ht="15">
      <c r="A22" s="346">
        <v>12</v>
      </c>
      <c r="B22" s="347" t="s">
        <v>897</v>
      </c>
      <c r="C22" s="332">
        <v>8</v>
      </c>
      <c r="D22" s="377">
        <v>312</v>
      </c>
      <c r="E22" s="538">
        <f t="shared" si="0"/>
        <v>0.3624</v>
      </c>
      <c r="F22" s="538">
        <f t="shared" si="1"/>
        <v>0.3096</v>
      </c>
      <c r="G22" s="538">
        <f t="shared" si="2"/>
        <v>0.05279999999999999</v>
      </c>
      <c r="H22" s="538"/>
      <c r="I22" s="538">
        <f t="shared" si="3"/>
        <v>0.07488</v>
      </c>
      <c r="J22" s="538">
        <f t="shared" si="4"/>
        <v>0.07488</v>
      </c>
      <c r="K22" s="332">
        <v>0</v>
      </c>
      <c r="L22" s="332">
        <v>0</v>
      </c>
      <c r="M22" s="332">
        <v>0</v>
      </c>
      <c r="N22" s="332">
        <v>0</v>
      </c>
      <c r="O22" s="332">
        <v>1500</v>
      </c>
      <c r="P22" s="601">
        <f t="shared" si="5"/>
        <v>0.005436</v>
      </c>
    </row>
    <row r="23" spans="1:16" s="334" customFormat="1" ht="15">
      <c r="A23" s="346">
        <v>13</v>
      </c>
      <c r="B23" s="347" t="s">
        <v>898</v>
      </c>
      <c r="C23" s="332">
        <v>0</v>
      </c>
      <c r="D23" s="377">
        <v>312</v>
      </c>
      <c r="E23" s="538">
        <f t="shared" si="0"/>
        <v>0</v>
      </c>
      <c r="F23" s="538">
        <f t="shared" si="1"/>
        <v>0</v>
      </c>
      <c r="G23" s="538">
        <f t="shared" si="2"/>
        <v>0</v>
      </c>
      <c r="H23" s="538"/>
      <c r="I23" s="538">
        <f t="shared" si="3"/>
        <v>0</v>
      </c>
      <c r="J23" s="538">
        <f t="shared" si="4"/>
        <v>0</v>
      </c>
      <c r="K23" s="332">
        <v>0</v>
      </c>
      <c r="L23" s="332">
        <v>0</v>
      </c>
      <c r="M23" s="332">
        <v>0</v>
      </c>
      <c r="N23" s="332">
        <v>0</v>
      </c>
      <c r="O23" s="332">
        <v>1500</v>
      </c>
      <c r="P23" s="601">
        <f t="shared" si="5"/>
        <v>0</v>
      </c>
    </row>
    <row r="24" spans="1:16" s="334" customFormat="1" ht="15">
      <c r="A24" s="346">
        <v>14</v>
      </c>
      <c r="B24" s="347" t="s">
        <v>899</v>
      </c>
      <c r="C24" s="332">
        <v>10</v>
      </c>
      <c r="D24" s="377">
        <v>312</v>
      </c>
      <c r="E24" s="538">
        <f t="shared" si="0"/>
        <v>0.45299999999999996</v>
      </c>
      <c r="F24" s="538">
        <f t="shared" si="1"/>
        <v>0.38699999999999996</v>
      </c>
      <c r="G24" s="538">
        <f t="shared" si="2"/>
        <v>0.06599999999999999</v>
      </c>
      <c r="H24" s="538"/>
      <c r="I24" s="538">
        <f t="shared" si="3"/>
        <v>0.0936</v>
      </c>
      <c r="J24" s="538">
        <f t="shared" si="4"/>
        <v>0.0936</v>
      </c>
      <c r="K24" s="332">
        <v>0</v>
      </c>
      <c r="L24" s="332">
        <v>0</v>
      </c>
      <c r="M24" s="332">
        <v>0</v>
      </c>
      <c r="N24" s="332">
        <v>0</v>
      </c>
      <c r="O24" s="332">
        <v>1500</v>
      </c>
      <c r="P24" s="601">
        <f t="shared" si="5"/>
        <v>0.006794999999999999</v>
      </c>
    </row>
    <row r="25" spans="1:16" s="334" customFormat="1" ht="15">
      <c r="A25" s="346">
        <v>15</v>
      </c>
      <c r="B25" s="347" t="s">
        <v>900</v>
      </c>
      <c r="C25" s="332">
        <v>0</v>
      </c>
      <c r="D25" s="377">
        <v>312</v>
      </c>
      <c r="E25" s="538">
        <f t="shared" si="0"/>
        <v>0</v>
      </c>
      <c r="F25" s="538">
        <f t="shared" si="1"/>
        <v>0</v>
      </c>
      <c r="G25" s="538">
        <f t="shared" si="2"/>
        <v>0</v>
      </c>
      <c r="H25" s="538"/>
      <c r="I25" s="538">
        <f t="shared" si="3"/>
        <v>0</v>
      </c>
      <c r="J25" s="538">
        <f t="shared" si="4"/>
        <v>0</v>
      </c>
      <c r="K25" s="332">
        <v>0</v>
      </c>
      <c r="L25" s="332">
        <v>0</v>
      </c>
      <c r="M25" s="332">
        <v>0</v>
      </c>
      <c r="N25" s="332">
        <v>0</v>
      </c>
      <c r="O25" s="332">
        <v>1500</v>
      </c>
      <c r="P25" s="601">
        <f t="shared" si="5"/>
        <v>0</v>
      </c>
    </row>
    <row r="26" spans="1:16" s="334" customFormat="1" ht="15">
      <c r="A26" s="346">
        <v>16</v>
      </c>
      <c r="B26" s="347" t="s">
        <v>901</v>
      </c>
      <c r="C26" s="332">
        <v>0</v>
      </c>
      <c r="D26" s="377">
        <v>312</v>
      </c>
      <c r="E26" s="538">
        <f t="shared" si="0"/>
        <v>0</v>
      </c>
      <c r="F26" s="538">
        <f t="shared" si="1"/>
        <v>0</v>
      </c>
      <c r="G26" s="538">
        <f t="shared" si="2"/>
        <v>0</v>
      </c>
      <c r="H26" s="538"/>
      <c r="I26" s="538">
        <f t="shared" si="3"/>
        <v>0</v>
      </c>
      <c r="J26" s="538">
        <f t="shared" si="4"/>
        <v>0</v>
      </c>
      <c r="K26" s="332">
        <v>0</v>
      </c>
      <c r="L26" s="332">
        <v>0</v>
      </c>
      <c r="M26" s="332">
        <v>0</v>
      </c>
      <c r="N26" s="332">
        <v>0</v>
      </c>
      <c r="O26" s="332">
        <v>1500</v>
      </c>
      <c r="P26" s="601">
        <f t="shared" si="5"/>
        <v>0</v>
      </c>
    </row>
    <row r="27" spans="1:16" s="334" customFormat="1" ht="15">
      <c r="A27" s="346">
        <v>17</v>
      </c>
      <c r="B27" s="347" t="s">
        <v>902</v>
      </c>
      <c r="C27" s="332">
        <v>0</v>
      </c>
      <c r="D27" s="377">
        <v>312</v>
      </c>
      <c r="E27" s="538">
        <f t="shared" si="0"/>
        <v>0</v>
      </c>
      <c r="F27" s="538">
        <f t="shared" si="1"/>
        <v>0</v>
      </c>
      <c r="G27" s="538">
        <f t="shared" si="2"/>
        <v>0</v>
      </c>
      <c r="H27" s="538"/>
      <c r="I27" s="538">
        <f t="shared" si="3"/>
        <v>0</v>
      </c>
      <c r="J27" s="538">
        <f t="shared" si="4"/>
        <v>0</v>
      </c>
      <c r="K27" s="332">
        <v>0</v>
      </c>
      <c r="L27" s="332">
        <v>0</v>
      </c>
      <c r="M27" s="332">
        <v>0</v>
      </c>
      <c r="N27" s="332">
        <v>0</v>
      </c>
      <c r="O27" s="332">
        <v>1500</v>
      </c>
      <c r="P27" s="601">
        <f t="shared" si="5"/>
        <v>0</v>
      </c>
    </row>
    <row r="28" spans="1:16" s="334" customFormat="1" ht="15">
      <c r="A28" s="348">
        <v>18</v>
      </c>
      <c r="B28" s="349" t="s">
        <v>903</v>
      </c>
      <c r="C28" s="332">
        <v>0</v>
      </c>
      <c r="D28" s="377">
        <v>312</v>
      </c>
      <c r="E28" s="538">
        <f t="shared" si="0"/>
        <v>0</v>
      </c>
      <c r="F28" s="538">
        <f t="shared" si="1"/>
        <v>0</v>
      </c>
      <c r="G28" s="538">
        <f t="shared" si="2"/>
        <v>0</v>
      </c>
      <c r="H28" s="538"/>
      <c r="I28" s="538">
        <f t="shared" si="3"/>
        <v>0</v>
      </c>
      <c r="J28" s="538">
        <f t="shared" si="4"/>
        <v>0</v>
      </c>
      <c r="K28" s="332">
        <v>0</v>
      </c>
      <c r="L28" s="332">
        <v>0</v>
      </c>
      <c r="M28" s="332">
        <v>0</v>
      </c>
      <c r="N28" s="332">
        <v>0</v>
      </c>
      <c r="O28" s="332">
        <v>1500</v>
      </c>
      <c r="P28" s="601">
        <f t="shared" si="5"/>
        <v>0</v>
      </c>
    </row>
    <row r="29" spans="1:16" s="334" customFormat="1" ht="15">
      <c r="A29" s="346">
        <v>19</v>
      </c>
      <c r="B29" s="347" t="s">
        <v>904</v>
      </c>
      <c r="C29" s="332">
        <v>0</v>
      </c>
      <c r="D29" s="377">
        <v>312</v>
      </c>
      <c r="E29" s="538">
        <f t="shared" si="0"/>
        <v>0</v>
      </c>
      <c r="F29" s="538">
        <f t="shared" si="1"/>
        <v>0</v>
      </c>
      <c r="G29" s="538">
        <f t="shared" si="2"/>
        <v>0</v>
      </c>
      <c r="H29" s="538"/>
      <c r="I29" s="538">
        <f t="shared" si="3"/>
        <v>0</v>
      </c>
      <c r="J29" s="538">
        <f t="shared" si="4"/>
        <v>0</v>
      </c>
      <c r="K29" s="332">
        <v>0</v>
      </c>
      <c r="L29" s="332">
        <v>0</v>
      </c>
      <c r="M29" s="332">
        <v>0</v>
      </c>
      <c r="N29" s="332">
        <v>0</v>
      </c>
      <c r="O29" s="332">
        <v>1500</v>
      </c>
      <c r="P29" s="601">
        <f t="shared" si="5"/>
        <v>0</v>
      </c>
    </row>
    <row r="30" spans="1:16" s="334" customFormat="1" ht="15">
      <c r="A30" s="348">
        <v>20</v>
      </c>
      <c r="B30" s="349" t="s">
        <v>905</v>
      </c>
      <c r="C30" s="332">
        <v>0</v>
      </c>
      <c r="D30" s="377">
        <v>312</v>
      </c>
      <c r="E30" s="538">
        <f t="shared" si="0"/>
        <v>0</v>
      </c>
      <c r="F30" s="538">
        <f t="shared" si="1"/>
        <v>0</v>
      </c>
      <c r="G30" s="538">
        <f t="shared" si="2"/>
        <v>0</v>
      </c>
      <c r="H30" s="538"/>
      <c r="I30" s="538">
        <f t="shared" si="3"/>
        <v>0</v>
      </c>
      <c r="J30" s="538">
        <f t="shared" si="4"/>
        <v>0</v>
      </c>
      <c r="K30" s="332">
        <v>0</v>
      </c>
      <c r="L30" s="332">
        <v>0</v>
      </c>
      <c r="M30" s="332">
        <v>0</v>
      </c>
      <c r="N30" s="332">
        <v>0</v>
      </c>
      <c r="O30" s="332">
        <v>1500</v>
      </c>
      <c r="P30" s="601">
        <f t="shared" si="5"/>
        <v>0</v>
      </c>
    </row>
    <row r="31" spans="1:16" s="334" customFormat="1" ht="15">
      <c r="A31" s="346">
        <v>21</v>
      </c>
      <c r="B31" s="347" t="s">
        <v>906</v>
      </c>
      <c r="C31" s="332">
        <v>0</v>
      </c>
      <c r="D31" s="377">
        <v>312</v>
      </c>
      <c r="E31" s="538">
        <f t="shared" si="0"/>
        <v>0</v>
      </c>
      <c r="F31" s="538">
        <f t="shared" si="1"/>
        <v>0</v>
      </c>
      <c r="G31" s="538">
        <f t="shared" si="2"/>
        <v>0</v>
      </c>
      <c r="H31" s="538"/>
      <c r="I31" s="538">
        <f t="shared" si="3"/>
        <v>0</v>
      </c>
      <c r="J31" s="538">
        <f t="shared" si="4"/>
        <v>0</v>
      </c>
      <c r="K31" s="332">
        <v>0</v>
      </c>
      <c r="L31" s="332">
        <v>0</v>
      </c>
      <c r="M31" s="332">
        <v>0</v>
      </c>
      <c r="N31" s="332">
        <v>0</v>
      </c>
      <c r="O31" s="332">
        <v>1500</v>
      </c>
      <c r="P31" s="601">
        <f t="shared" si="5"/>
        <v>0</v>
      </c>
    </row>
    <row r="32" spans="1:16" s="334" customFormat="1" ht="30">
      <c r="A32" s="346">
        <v>22</v>
      </c>
      <c r="B32" s="347" t="s">
        <v>907</v>
      </c>
      <c r="C32" s="332">
        <v>0</v>
      </c>
      <c r="D32" s="377">
        <v>312</v>
      </c>
      <c r="E32" s="538">
        <f t="shared" si="0"/>
        <v>0</v>
      </c>
      <c r="F32" s="538">
        <f t="shared" si="1"/>
        <v>0</v>
      </c>
      <c r="G32" s="538">
        <f t="shared" si="2"/>
        <v>0</v>
      </c>
      <c r="H32" s="538"/>
      <c r="I32" s="538">
        <f t="shared" si="3"/>
        <v>0</v>
      </c>
      <c r="J32" s="538">
        <f t="shared" si="4"/>
        <v>0</v>
      </c>
      <c r="K32" s="332">
        <v>0</v>
      </c>
      <c r="L32" s="332">
        <v>0</v>
      </c>
      <c r="M32" s="332">
        <v>0</v>
      </c>
      <c r="N32" s="332">
        <v>0</v>
      </c>
      <c r="O32" s="332">
        <v>1500</v>
      </c>
      <c r="P32" s="601">
        <f t="shared" si="5"/>
        <v>0</v>
      </c>
    </row>
    <row r="33" spans="1:16" s="334" customFormat="1" ht="15">
      <c r="A33" s="346">
        <v>23</v>
      </c>
      <c r="B33" s="347" t="s">
        <v>908</v>
      </c>
      <c r="C33" s="332">
        <v>0</v>
      </c>
      <c r="D33" s="377">
        <v>312</v>
      </c>
      <c r="E33" s="538">
        <f t="shared" si="0"/>
        <v>0</v>
      </c>
      <c r="F33" s="538">
        <f t="shared" si="1"/>
        <v>0</v>
      </c>
      <c r="G33" s="538">
        <f t="shared" si="2"/>
        <v>0</v>
      </c>
      <c r="H33" s="538"/>
      <c r="I33" s="538">
        <f t="shared" si="3"/>
        <v>0</v>
      </c>
      <c r="J33" s="538">
        <f t="shared" si="4"/>
        <v>0</v>
      </c>
      <c r="K33" s="332">
        <v>0</v>
      </c>
      <c r="L33" s="332">
        <v>0</v>
      </c>
      <c r="M33" s="332">
        <v>0</v>
      </c>
      <c r="N33" s="332">
        <v>0</v>
      </c>
      <c r="O33" s="332">
        <v>1500</v>
      </c>
      <c r="P33" s="601">
        <f t="shared" si="5"/>
        <v>0</v>
      </c>
    </row>
    <row r="34" spans="1:16" s="334" customFormat="1" ht="15">
      <c r="A34" s="346">
        <v>24</v>
      </c>
      <c r="B34" s="347" t="s">
        <v>909</v>
      </c>
      <c r="C34" s="332">
        <v>0</v>
      </c>
      <c r="D34" s="377">
        <v>312</v>
      </c>
      <c r="E34" s="538">
        <f t="shared" si="0"/>
        <v>0</v>
      </c>
      <c r="F34" s="538">
        <f t="shared" si="1"/>
        <v>0</v>
      </c>
      <c r="G34" s="538">
        <f t="shared" si="2"/>
        <v>0</v>
      </c>
      <c r="H34" s="538"/>
      <c r="I34" s="538">
        <f t="shared" si="3"/>
        <v>0</v>
      </c>
      <c r="J34" s="538">
        <f t="shared" si="4"/>
        <v>0</v>
      </c>
      <c r="K34" s="332">
        <v>0</v>
      </c>
      <c r="L34" s="332">
        <v>0</v>
      </c>
      <c r="M34" s="332">
        <v>0</v>
      </c>
      <c r="N34" s="332">
        <v>0</v>
      </c>
      <c r="O34" s="332">
        <v>1500</v>
      </c>
      <c r="P34" s="601">
        <f t="shared" si="5"/>
        <v>0</v>
      </c>
    </row>
    <row r="35" spans="1:16" s="334" customFormat="1" ht="15">
      <c r="A35" s="346">
        <v>25</v>
      </c>
      <c r="B35" s="347" t="s">
        <v>910</v>
      </c>
      <c r="C35" s="332">
        <v>0</v>
      </c>
      <c r="D35" s="377">
        <v>312</v>
      </c>
      <c r="E35" s="538">
        <f t="shared" si="0"/>
        <v>0</v>
      </c>
      <c r="F35" s="538">
        <f t="shared" si="1"/>
        <v>0</v>
      </c>
      <c r="G35" s="538">
        <f t="shared" si="2"/>
        <v>0</v>
      </c>
      <c r="H35" s="538"/>
      <c r="I35" s="538">
        <f t="shared" si="3"/>
        <v>0</v>
      </c>
      <c r="J35" s="538">
        <f t="shared" si="4"/>
        <v>0</v>
      </c>
      <c r="K35" s="332">
        <v>0</v>
      </c>
      <c r="L35" s="332">
        <v>0</v>
      </c>
      <c r="M35" s="332">
        <v>0</v>
      </c>
      <c r="N35" s="332">
        <v>0</v>
      </c>
      <c r="O35" s="332">
        <v>1500</v>
      </c>
      <c r="P35" s="601">
        <f t="shared" si="5"/>
        <v>0</v>
      </c>
    </row>
    <row r="36" spans="1:16" s="334" customFormat="1" ht="15">
      <c r="A36" s="346">
        <v>26</v>
      </c>
      <c r="B36" s="347" t="s">
        <v>911</v>
      </c>
      <c r="C36" s="332">
        <v>0</v>
      </c>
      <c r="D36" s="377">
        <v>312</v>
      </c>
      <c r="E36" s="538">
        <f t="shared" si="0"/>
        <v>0</v>
      </c>
      <c r="F36" s="538">
        <f t="shared" si="1"/>
        <v>0</v>
      </c>
      <c r="G36" s="538">
        <f t="shared" si="2"/>
        <v>0</v>
      </c>
      <c r="H36" s="538"/>
      <c r="I36" s="538">
        <f t="shared" si="3"/>
        <v>0</v>
      </c>
      <c r="J36" s="538">
        <f t="shared" si="4"/>
        <v>0</v>
      </c>
      <c r="K36" s="332">
        <v>0</v>
      </c>
      <c r="L36" s="332">
        <v>0</v>
      </c>
      <c r="M36" s="332">
        <v>0</v>
      </c>
      <c r="N36" s="332">
        <v>0</v>
      </c>
      <c r="O36" s="332">
        <v>1500</v>
      </c>
      <c r="P36" s="601">
        <f t="shared" si="5"/>
        <v>0</v>
      </c>
    </row>
    <row r="37" spans="1:16" s="334" customFormat="1" ht="15">
      <c r="A37" s="346">
        <v>27</v>
      </c>
      <c r="B37" s="347" t="s">
        <v>912</v>
      </c>
      <c r="C37" s="332">
        <v>0</v>
      </c>
      <c r="D37" s="377">
        <v>312</v>
      </c>
      <c r="E37" s="538">
        <f t="shared" si="0"/>
        <v>0</v>
      </c>
      <c r="F37" s="538">
        <f t="shared" si="1"/>
        <v>0</v>
      </c>
      <c r="G37" s="538">
        <f t="shared" si="2"/>
        <v>0</v>
      </c>
      <c r="H37" s="538"/>
      <c r="I37" s="538">
        <f t="shared" si="3"/>
        <v>0</v>
      </c>
      <c r="J37" s="538">
        <f t="shared" si="4"/>
        <v>0</v>
      </c>
      <c r="K37" s="332">
        <v>0</v>
      </c>
      <c r="L37" s="332">
        <v>0</v>
      </c>
      <c r="M37" s="332">
        <v>0</v>
      </c>
      <c r="N37" s="332">
        <v>0</v>
      </c>
      <c r="O37" s="332">
        <v>1500</v>
      </c>
      <c r="P37" s="601">
        <f t="shared" si="5"/>
        <v>0</v>
      </c>
    </row>
    <row r="38" spans="1:16" s="334" customFormat="1" ht="15">
      <c r="A38" s="346">
        <v>28</v>
      </c>
      <c r="B38" s="347" t="s">
        <v>913</v>
      </c>
      <c r="C38" s="332">
        <v>0</v>
      </c>
      <c r="D38" s="377">
        <v>312</v>
      </c>
      <c r="E38" s="538">
        <f t="shared" si="0"/>
        <v>0</v>
      </c>
      <c r="F38" s="538">
        <f t="shared" si="1"/>
        <v>0</v>
      </c>
      <c r="G38" s="538">
        <f t="shared" si="2"/>
        <v>0</v>
      </c>
      <c r="H38" s="538"/>
      <c r="I38" s="538">
        <f t="shared" si="3"/>
        <v>0</v>
      </c>
      <c r="J38" s="538">
        <f t="shared" si="4"/>
        <v>0</v>
      </c>
      <c r="K38" s="332">
        <v>0</v>
      </c>
      <c r="L38" s="332">
        <v>0</v>
      </c>
      <c r="M38" s="332">
        <v>0</v>
      </c>
      <c r="N38" s="332">
        <v>0</v>
      </c>
      <c r="O38" s="332">
        <v>1500</v>
      </c>
      <c r="P38" s="601">
        <f t="shared" si="5"/>
        <v>0</v>
      </c>
    </row>
    <row r="39" spans="1:16" s="334" customFormat="1" ht="15">
      <c r="A39" s="346">
        <v>29</v>
      </c>
      <c r="B39" s="347" t="s">
        <v>914</v>
      </c>
      <c r="C39" s="332">
        <v>0</v>
      </c>
      <c r="D39" s="377">
        <v>312</v>
      </c>
      <c r="E39" s="538">
        <f t="shared" si="0"/>
        <v>0</v>
      </c>
      <c r="F39" s="538">
        <f t="shared" si="1"/>
        <v>0</v>
      </c>
      <c r="G39" s="538">
        <f t="shared" si="2"/>
        <v>0</v>
      </c>
      <c r="H39" s="538"/>
      <c r="I39" s="538">
        <f t="shared" si="3"/>
        <v>0</v>
      </c>
      <c r="J39" s="538">
        <f t="shared" si="4"/>
        <v>0</v>
      </c>
      <c r="K39" s="332">
        <v>0</v>
      </c>
      <c r="L39" s="332">
        <v>0</v>
      </c>
      <c r="M39" s="332">
        <v>0</v>
      </c>
      <c r="N39" s="332">
        <v>0</v>
      </c>
      <c r="O39" s="332">
        <v>1500</v>
      </c>
      <c r="P39" s="601">
        <f t="shared" si="5"/>
        <v>0</v>
      </c>
    </row>
    <row r="40" spans="1:16" s="334" customFormat="1" ht="15">
      <c r="A40" s="346">
        <v>30</v>
      </c>
      <c r="B40" s="347" t="s">
        <v>915</v>
      </c>
      <c r="C40" s="332">
        <v>276</v>
      </c>
      <c r="D40" s="377">
        <v>312</v>
      </c>
      <c r="E40" s="538">
        <f t="shared" si="0"/>
        <v>12.5028</v>
      </c>
      <c r="F40" s="538">
        <f t="shared" si="1"/>
        <v>10.6812</v>
      </c>
      <c r="G40" s="538">
        <f t="shared" si="2"/>
        <v>1.8215999999999999</v>
      </c>
      <c r="H40" s="538"/>
      <c r="I40" s="538">
        <f t="shared" si="3"/>
        <v>2.5833600000000003</v>
      </c>
      <c r="J40" s="538">
        <f t="shared" si="4"/>
        <v>2.5833600000000003</v>
      </c>
      <c r="K40" s="332">
        <v>0</v>
      </c>
      <c r="L40" s="332">
        <v>0</v>
      </c>
      <c r="M40" s="332">
        <v>0</v>
      </c>
      <c r="N40" s="332">
        <v>0</v>
      </c>
      <c r="O40" s="332">
        <v>1500</v>
      </c>
      <c r="P40" s="601">
        <f t="shared" si="5"/>
        <v>0.18754200000000001</v>
      </c>
    </row>
    <row r="41" spans="1:16" s="334" customFormat="1" ht="15">
      <c r="A41" s="346">
        <v>31</v>
      </c>
      <c r="B41" s="347" t="s">
        <v>916</v>
      </c>
      <c r="C41" s="332">
        <v>0</v>
      </c>
      <c r="D41" s="377">
        <v>312</v>
      </c>
      <c r="E41" s="538">
        <f t="shared" si="0"/>
        <v>0</v>
      </c>
      <c r="F41" s="538">
        <f t="shared" si="1"/>
        <v>0</v>
      </c>
      <c r="G41" s="538">
        <f t="shared" si="2"/>
        <v>0</v>
      </c>
      <c r="H41" s="538"/>
      <c r="I41" s="538">
        <f t="shared" si="3"/>
        <v>0</v>
      </c>
      <c r="J41" s="538">
        <f t="shared" si="4"/>
        <v>0</v>
      </c>
      <c r="K41" s="332">
        <v>0</v>
      </c>
      <c r="L41" s="332">
        <v>0</v>
      </c>
      <c r="M41" s="332">
        <v>0</v>
      </c>
      <c r="N41" s="332">
        <v>0</v>
      </c>
      <c r="O41" s="332">
        <v>1500</v>
      </c>
      <c r="P41" s="601">
        <f t="shared" si="5"/>
        <v>0</v>
      </c>
    </row>
    <row r="42" spans="1:16" s="334" customFormat="1" ht="15">
      <c r="A42" s="346">
        <v>32</v>
      </c>
      <c r="B42" s="347" t="s">
        <v>917</v>
      </c>
      <c r="C42" s="332">
        <v>0</v>
      </c>
      <c r="D42" s="377">
        <v>312</v>
      </c>
      <c r="E42" s="538">
        <f t="shared" si="0"/>
        <v>0</v>
      </c>
      <c r="F42" s="538">
        <f t="shared" si="1"/>
        <v>0</v>
      </c>
      <c r="G42" s="538">
        <f t="shared" si="2"/>
        <v>0</v>
      </c>
      <c r="H42" s="538"/>
      <c r="I42" s="538">
        <f t="shared" si="3"/>
        <v>0</v>
      </c>
      <c r="J42" s="538">
        <f t="shared" si="4"/>
        <v>0</v>
      </c>
      <c r="K42" s="332">
        <v>0</v>
      </c>
      <c r="L42" s="332">
        <v>0</v>
      </c>
      <c r="M42" s="332">
        <v>0</v>
      </c>
      <c r="N42" s="332">
        <v>0</v>
      </c>
      <c r="O42" s="332">
        <v>1500</v>
      </c>
      <c r="P42" s="601">
        <f t="shared" si="5"/>
        <v>0</v>
      </c>
    </row>
    <row r="43" spans="1:16" s="334" customFormat="1" ht="15">
      <c r="A43" s="346">
        <v>33</v>
      </c>
      <c r="B43" s="347" t="s">
        <v>918</v>
      </c>
      <c r="C43" s="332">
        <v>355</v>
      </c>
      <c r="D43" s="377">
        <v>312</v>
      </c>
      <c r="E43" s="538">
        <f t="shared" si="0"/>
        <v>16.0815</v>
      </c>
      <c r="F43" s="538">
        <f t="shared" si="1"/>
        <v>13.7385</v>
      </c>
      <c r="G43" s="538">
        <f t="shared" si="2"/>
        <v>2.343</v>
      </c>
      <c r="H43" s="538"/>
      <c r="I43" s="538">
        <f t="shared" si="3"/>
        <v>3.3228</v>
      </c>
      <c r="J43" s="538">
        <f t="shared" si="4"/>
        <v>3.3228</v>
      </c>
      <c r="K43" s="332">
        <v>0</v>
      </c>
      <c r="L43" s="332">
        <v>0</v>
      </c>
      <c r="M43" s="332">
        <v>0</v>
      </c>
      <c r="N43" s="332">
        <v>0</v>
      </c>
      <c r="O43" s="332">
        <v>1500</v>
      </c>
      <c r="P43" s="601">
        <f t="shared" si="5"/>
        <v>0.24122249999999998</v>
      </c>
    </row>
    <row r="44" spans="1:16" ht="15">
      <c r="A44" s="346">
        <v>34</v>
      </c>
      <c r="B44" s="347" t="s">
        <v>919</v>
      </c>
      <c r="C44" s="332">
        <v>0</v>
      </c>
      <c r="D44" s="377">
        <v>312</v>
      </c>
      <c r="E44" s="538">
        <f t="shared" si="0"/>
        <v>0</v>
      </c>
      <c r="F44" s="538">
        <f t="shared" si="1"/>
        <v>0</v>
      </c>
      <c r="G44" s="538">
        <f t="shared" si="2"/>
        <v>0</v>
      </c>
      <c r="H44" s="539"/>
      <c r="I44" s="538">
        <f t="shared" si="3"/>
        <v>0</v>
      </c>
      <c r="J44" s="538">
        <f t="shared" si="4"/>
        <v>0</v>
      </c>
      <c r="K44" s="332">
        <v>0</v>
      </c>
      <c r="L44" s="332">
        <v>0</v>
      </c>
      <c r="M44" s="332">
        <v>0</v>
      </c>
      <c r="N44" s="332">
        <v>0</v>
      </c>
      <c r="O44" s="332">
        <v>1500</v>
      </c>
      <c r="P44" s="601">
        <f t="shared" si="5"/>
        <v>0</v>
      </c>
    </row>
    <row r="45" spans="1:16" ht="12.75">
      <c r="A45" s="333" t="s">
        <v>19</v>
      </c>
      <c r="B45" s="276"/>
      <c r="C45" s="332">
        <f>SUM(C11:C44)</f>
        <v>680</v>
      </c>
      <c r="D45" s="377">
        <v>312</v>
      </c>
      <c r="E45" s="538">
        <f>SUM(E11:E44)</f>
        <v>30.804</v>
      </c>
      <c r="F45" s="538">
        <f>SUM(F11:F44)</f>
        <v>26.316000000000003</v>
      </c>
      <c r="G45" s="538">
        <f t="shared" si="2"/>
        <v>4.4879999999999995</v>
      </c>
      <c r="H45" s="538"/>
      <c r="I45" s="538">
        <f>SUM(I11:I44)</f>
        <v>6.364800000000001</v>
      </c>
      <c r="J45" s="538">
        <f t="shared" si="4"/>
        <v>6.364800000000001</v>
      </c>
      <c r="K45" s="538">
        <v>0</v>
      </c>
      <c r="L45" s="538">
        <v>0</v>
      </c>
      <c r="M45" s="538">
        <v>0</v>
      </c>
      <c r="N45" s="538">
        <v>0</v>
      </c>
      <c r="O45" s="538">
        <v>1500</v>
      </c>
      <c r="P45" s="636">
        <f t="shared" si="5"/>
        <v>0.46205999999999997</v>
      </c>
    </row>
    <row r="46" spans="1:14" ht="12.75">
      <c r="A46" s="277"/>
      <c r="B46" s="277"/>
      <c r="C46" s="277"/>
      <c r="D46" s="277"/>
      <c r="E46" s="271"/>
      <c r="F46" s="271"/>
      <c r="G46" s="271"/>
      <c r="H46" s="271"/>
      <c r="I46" s="271"/>
      <c r="J46" s="271"/>
      <c r="K46" s="271"/>
      <c r="L46" s="271"/>
      <c r="M46" s="271"/>
      <c r="N46" s="271"/>
    </row>
    <row r="47" spans="1:14" ht="12.75">
      <c r="A47" s="278"/>
      <c r="B47" s="279"/>
      <c r="C47" s="279"/>
      <c r="D47" s="277"/>
      <c r="E47" s="271"/>
      <c r="F47" s="271"/>
      <c r="G47" s="271"/>
      <c r="H47" s="271"/>
      <c r="I47" s="271"/>
      <c r="J47" s="271"/>
      <c r="K47" s="271"/>
      <c r="L47" s="271"/>
      <c r="M47" s="271"/>
      <c r="N47" s="271"/>
    </row>
    <row r="48" spans="1:14" ht="12.75">
      <c r="A48" s="280"/>
      <c r="B48" s="280"/>
      <c r="C48" s="280"/>
      <c r="E48" s="271"/>
      <c r="F48" s="271"/>
      <c r="G48" s="271"/>
      <c r="H48" s="271"/>
      <c r="I48" s="271"/>
      <c r="J48" s="271"/>
      <c r="K48" s="271"/>
      <c r="L48" s="271"/>
      <c r="M48" s="271"/>
      <c r="N48" s="271"/>
    </row>
    <row r="49" spans="1:14" ht="12.75">
      <c r="A49" s="280"/>
      <c r="B49" s="280"/>
      <c r="C49" s="280"/>
      <c r="E49" s="271"/>
      <c r="F49" s="271"/>
      <c r="G49" s="271"/>
      <c r="H49" s="271"/>
      <c r="I49" s="271"/>
      <c r="J49" s="271"/>
      <c r="K49" s="271"/>
      <c r="L49" s="271"/>
      <c r="M49" s="271"/>
      <c r="N49" s="271"/>
    </row>
    <row r="50" spans="1:14" ht="12.75">
      <c r="A50" s="280"/>
      <c r="B50" s="280"/>
      <c r="C50" s="280"/>
      <c r="E50" s="271"/>
      <c r="F50" s="271"/>
      <c r="G50" s="271"/>
      <c r="H50" s="271"/>
      <c r="I50" s="271"/>
      <c r="J50" s="271"/>
      <c r="K50" s="271"/>
      <c r="L50" s="271"/>
      <c r="M50" s="271"/>
      <c r="N50" s="271"/>
    </row>
    <row r="51" spans="1:14" ht="12.75">
      <c r="A51" s="280"/>
      <c r="B51" s="280"/>
      <c r="C51" s="280"/>
      <c r="E51" s="271"/>
      <c r="F51" s="271"/>
      <c r="G51" s="271"/>
      <c r="H51" s="271"/>
      <c r="I51" s="271"/>
      <c r="J51" s="271"/>
      <c r="K51" s="271"/>
      <c r="L51" s="271"/>
      <c r="M51" s="271"/>
      <c r="N51" s="271"/>
    </row>
    <row r="52" spans="1:14" ht="12.75">
      <c r="A52" s="280" t="s">
        <v>12</v>
      </c>
      <c r="D52" s="280"/>
      <c r="E52" s="271"/>
      <c r="F52" s="280"/>
      <c r="G52" s="280"/>
      <c r="H52" s="280"/>
      <c r="I52" s="280"/>
      <c r="J52" s="280"/>
      <c r="K52" s="280"/>
      <c r="L52" s="280" t="s">
        <v>13</v>
      </c>
      <c r="M52" s="280"/>
      <c r="N52" s="280"/>
    </row>
    <row r="53" spans="5:14" ht="12.75" customHeight="1">
      <c r="E53" s="280"/>
      <c r="F53" s="980" t="s">
        <v>14</v>
      </c>
      <c r="G53" s="980"/>
      <c r="H53" s="980"/>
      <c r="I53" s="980"/>
      <c r="J53" s="980"/>
      <c r="K53" s="980"/>
      <c r="L53" s="980"/>
      <c r="M53" s="980"/>
      <c r="N53" s="980"/>
    </row>
    <row r="54" spans="5:14" ht="12.75" customHeight="1">
      <c r="E54" s="980" t="s">
        <v>88</v>
      </c>
      <c r="F54" s="980"/>
      <c r="G54" s="980"/>
      <c r="H54" s="980"/>
      <c r="I54" s="980"/>
      <c r="J54" s="980"/>
      <c r="K54" s="980"/>
      <c r="L54" s="980"/>
      <c r="M54" s="980"/>
      <c r="N54" s="980"/>
    </row>
    <row r="55" spans="1:14" ht="12.75">
      <c r="A55" s="280"/>
      <c r="B55" s="280"/>
      <c r="E55" s="271"/>
      <c r="F55" s="280"/>
      <c r="G55" s="280"/>
      <c r="H55" s="280"/>
      <c r="I55" s="280"/>
      <c r="J55" s="280"/>
      <c r="K55" s="280"/>
      <c r="L55" s="280" t="s">
        <v>853</v>
      </c>
      <c r="M55" s="280"/>
      <c r="N55" s="280"/>
    </row>
    <row r="57" spans="1:14" ht="12.75">
      <c r="A57" s="972"/>
      <c r="B57" s="972"/>
      <c r="C57" s="972"/>
      <c r="D57" s="972"/>
      <c r="E57" s="972"/>
      <c r="F57" s="972"/>
      <c r="G57" s="972"/>
      <c r="H57" s="972"/>
      <c r="I57" s="972"/>
      <c r="J57" s="972"/>
      <c r="K57" s="972"/>
      <c r="L57" s="972"/>
      <c r="M57" s="972"/>
      <c r="N57" s="972"/>
    </row>
  </sheetData>
  <sheetProtection/>
  <mergeCells count="18">
    <mergeCell ref="O8:P8"/>
    <mergeCell ref="I8:N8"/>
    <mergeCell ref="A6:N6"/>
    <mergeCell ref="D1:E1"/>
    <mergeCell ref="M1:N1"/>
    <mergeCell ref="A2:N2"/>
    <mergeCell ref="A3:N3"/>
    <mergeCell ref="A4:N5"/>
    <mergeCell ref="F53:N53"/>
    <mergeCell ref="E54:N54"/>
    <mergeCell ref="A57:N57"/>
    <mergeCell ref="C8:C9"/>
    <mergeCell ref="A7:B7"/>
    <mergeCell ref="H7:N7"/>
    <mergeCell ref="A8:A9"/>
    <mergeCell ref="B8:B9"/>
    <mergeCell ref="D8:D9"/>
    <mergeCell ref="E8:H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2" r:id="rId1"/>
</worksheet>
</file>

<file path=xl/worksheets/sheet62.xml><?xml version="1.0" encoding="utf-8"?>
<worksheet xmlns="http://schemas.openxmlformats.org/spreadsheetml/2006/main" xmlns:r="http://schemas.openxmlformats.org/officeDocument/2006/relationships">
  <sheetPr>
    <pageSetUpPr fitToPage="1"/>
  </sheetPr>
  <dimension ref="A1:P57"/>
  <sheetViews>
    <sheetView view="pageBreakPreview" zoomScaleNormal="70" zoomScaleSheetLayoutView="100" zoomScalePageLayoutView="0" workbookViewId="0" topLeftCell="A28">
      <selection activeCell="C45" sqref="C45"/>
    </sheetView>
  </sheetViews>
  <sheetFormatPr defaultColWidth="9.140625" defaultRowHeight="12.75"/>
  <cols>
    <col min="1" max="1" width="5.57421875" style="271" customWidth="1"/>
    <col min="2" max="2" width="22.140625" style="271" customWidth="1"/>
    <col min="3" max="3" width="10.28125" style="271" customWidth="1"/>
    <col min="4" max="4" width="12.8515625" style="271" customWidth="1"/>
    <col min="5" max="5" width="8.7109375" style="257" customWidth="1"/>
    <col min="6" max="7" width="8.00390625" style="257" customWidth="1"/>
    <col min="8" max="10" width="8.140625" style="257" customWidth="1"/>
    <col min="11" max="11" width="8.421875" style="257" customWidth="1"/>
    <col min="12" max="12" width="8.140625" style="257" customWidth="1"/>
    <col min="13" max="13" width="11.28125" style="257" customWidth="1"/>
    <col min="14" max="14" width="11.8515625" style="257" customWidth="1"/>
    <col min="15" max="15" width="9.140625" style="271" customWidth="1"/>
    <col min="16" max="16" width="12.00390625" style="271" customWidth="1"/>
    <col min="17" max="16384" width="9.140625" style="257" customWidth="1"/>
  </cols>
  <sheetData>
    <row r="1" spans="4:14" ht="12.75" customHeight="1">
      <c r="D1" s="984"/>
      <c r="E1" s="984"/>
      <c r="F1" s="271"/>
      <c r="G1" s="271"/>
      <c r="H1" s="271"/>
      <c r="I1" s="271"/>
      <c r="J1" s="271"/>
      <c r="K1" s="271"/>
      <c r="L1" s="271"/>
      <c r="M1" s="986" t="s">
        <v>660</v>
      </c>
      <c r="N1" s="986"/>
    </row>
    <row r="2" spans="1:14" ht="15.75">
      <c r="A2" s="982" t="s">
        <v>0</v>
      </c>
      <c r="B2" s="982"/>
      <c r="C2" s="982"/>
      <c r="D2" s="982"/>
      <c r="E2" s="982"/>
      <c r="F2" s="982"/>
      <c r="G2" s="982"/>
      <c r="H2" s="982"/>
      <c r="I2" s="982"/>
      <c r="J2" s="982"/>
      <c r="K2" s="982"/>
      <c r="L2" s="982"/>
      <c r="M2" s="982"/>
      <c r="N2" s="982"/>
    </row>
    <row r="3" spans="1:14" ht="18">
      <c r="A3" s="983" t="s">
        <v>704</v>
      </c>
      <c r="B3" s="983"/>
      <c r="C3" s="983"/>
      <c r="D3" s="983"/>
      <c r="E3" s="983"/>
      <c r="F3" s="983"/>
      <c r="G3" s="983"/>
      <c r="H3" s="983"/>
      <c r="I3" s="983"/>
      <c r="J3" s="983"/>
      <c r="K3" s="983"/>
      <c r="L3" s="983"/>
      <c r="M3" s="983"/>
      <c r="N3" s="983"/>
    </row>
    <row r="4" spans="1:14" ht="9.75" customHeight="1">
      <c r="A4" s="992" t="s">
        <v>714</v>
      </c>
      <c r="B4" s="992"/>
      <c r="C4" s="992"/>
      <c r="D4" s="992"/>
      <c r="E4" s="992"/>
      <c r="F4" s="992"/>
      <c r="G4" s="992"/>
      <c r="H4" s="992"/>
      <c r="I4" s="992"/>
      <c r="J4" s="992"/>
      <c r="K4" s="992"/>
      <c r="L4" s="992"/>
      <c r="M4" s="992"/>
      <c r="N4" s="992"/>
    </row>
    <row r="5" spans="1:16" s="258" customFormat="1" ht="18.75" customHeight="1">
      <c r="A5" s="992"/>
      <c r="B5" s="992"/>
      <c r="C5" s="992"/>
      <c r="D5" s="992"/>
      <c r="E5" s="992"/>
      <c r="F5" s="992"/>
      <c r="G5" s="992"/>
      <c r="H5" s="992"/>
      <c r="I5" s="992"/>
      <c r="J5" s="992"/>
      <c r="K5" s="992"/>
      <c r="L5" s="992"/>
      <c r="M5" s="992"/>
      <c r="N5" s="992"/>
      <c r="O5" s="327"/>
      <c r="P5" s="327"/>
    </row>
    <row r="6" spans="1:14" ht="12.75">
      <c r="A6" s="985"/>
      <c r="B6" s="985"/>
      <c r="C6" s="985"/>
      <c r="D6" s="985"/>
      <c r="E6" s="985"/>
      <c r="F6" s="985"/>
      <c r="G6" s="985"/>
      <c r="H6" s="985"/>
      <c r="I6" s="985"/>
      <c r="J6" s="985"/>
      <c r="K6" s="985"/>
      <c r="L6" s="985"/>
      <c r="M6" s="985"/>
      <c r="N6" s="985"/>
    </row>
    <row r="7" spans="1:14" ht="12.75">
      <c r="A7" s="977" t="s">
        <v>1137</v>
      </c>
      <c r="B7" s="977"/>
      <c r="D7" s="300"/>
      <c r="E7" s="271"/>
      <c r="F7" s="271"/>
      <c r="G7" s="271"/>
      <c r="H7" s="973"/>
      <c r="I7" s="973"/>
      <c r="J7" s="973"/>
      <c r="K7" s="973"/>
      <c r="L7" s="973"/>
      <c r="M7" s="973"/>
      <c r="N7" s="973"/>
    </row>
    <row r="8" spans="1:16" ht="46.5" customHeight="1">
      <c r="A8" s="874" t="s">
        <v>2</v>
      </c>
      <c r="B8" s="874" t="s">
        <v>3</v>
      </c>
      <c r="C8" s="990" t="s">
        <v>489</v>
      </c>
      <c r="D8" s="978" t="s">
        <v>86</v>
      </c>
      <c r="E8" s="974" t="s">
        <v>87</v>
      </c>
      <c r="F8" s="975"/>
      <c r="G8" s="975"/>
      <c r="H8" s="976"/>
      <c r="I8" s="874" t="s">
        <v>654</v>
      </c>
      <c r="J8" s="874"/>
      <c r="K8" s="874"/>
      <c r="L8" s="874"/>
      <c r="M8" s="874"/>
      <c r="N8" s="874"/>
      <c r="O8" s="987" t="s">
        <v>852</v>
      </c>
      <c r="P8" s="987"/>
    </row>
    <row r="9" spans="1:16" ht="44.25" customHeight="1">
      <c r="A9" s="874"/>
      <c r="B9" s="874"/>
      <c r="C9" s="991"/>
      <c r="D9" s="979"/>
      <c r="E9" s="317" t="s">
        <v>92</v>
      </c>
      <c r="F9" s="317" t="s">
        <v>22</v>
      </c>
      <c r="G9" s="317" t="s">
        <v>44</v>
      </c>
      <c r="H9" s="317" t="s">
        <v>691</v>
      </c>
      <c r="I9" s="325" t="s">
        <v>19</v>
      </c>
      <c r="J9" s="325" t="s">
        <v>655</v>
      </c>
      <c r="K9" s="325" t="s">
        <v>656</v>
      </c>
      <c r="L9" s="325" t="s">
        <v>657</v>
      </c>
      <c r="M9" s="325" t="s">
        <v>658</v>
      </c>
      <c r="N9" s="325" t="s">
        <v>659</v>
      </c>
      <c r="O9" s="338" t="s">
        <v>866</v>
      </c>
      <c r="P9" s="338" t="s">
        <v>864</v>
      </c>
    </row>
    <row r="10" spans="1:16" s="334" customFormat="1" ht="12.75">
      <c r="A10" s="332">
        <v>1</v>
      </c>
      <c r="B10" s="332">
        <v>2</v>
      </c>
      <c r="C10" s="332">
        <v>3</v>
      </c>
      <c r="D10" s="332">
        <v>8</v>
      </c>
      <c r="E10" s="332">
        <v>9</v>
      </c>
      <c r="F10" s="332">
        <v>10</v>
      </c>
      <c r="G10" s="332">
        <v>11</v>
      </c>
      <c r="H10" s="332">
        <v>12</v>
      </c>
      <c r="I10" s="332">
        <v>9</v>
      </c>
      <c r="J10" s="332">
        <v>10</v>
      </c>
      <c r="K10" s="332">
        <v>11</v>
      </c>
      <c r="L10" s="332">
        <v>12</v>
      </c>
      <c r="M10" s="332">
        <v>13</v>
      </c>
      <c r="N10" s="332">
        <v>14</v>
      </c>
      <c r="O10" s="332">
        <v>15</v>
      </c>
      <c r="P10" s="332">
        <v>16</v>
      </c>
    </row>
    <row r="11" spans="1:16" s="334" customFormat="1" ht="15">
      <c r="A11" s="346">
        <v>1</v>
      </c>
      <c r="B11" s="347" t="s">
        <v>886</v>
      </c>
      <c r="C11" s="332">
        <v>60421</v>
      </c>
      <c r="D11" s="377">
        <v>35</v>
      </c>
      <c r="E11" s="603">
        <f>F11+G11</f>
        <v>211.47350000000003</v>
      </c>
      <c r="F11" s="603">
        <f>C11*0.0001*28</f>
        <v>169.17880000000002</v>
      </c>
      <c r="G11" s="603">
        <f>C11*0.0001*7</f>
        <v>42.294700000000006</v>
      </c>
      <c r="H11" s="603"/>
      <c r="I11" s="603">
        <f>J11+K11+L11+M11</f>
        <v>42.2947</v>
      </c>
      <c r="J11" s="603">
        <f>C11*0.00002*35</f>
        <v>42.2947</v>
      </c>
      <c r="K11" s="332">
        <v>0</v>
      </c>
      <c r="L11" s="332">
        <v>0</v>
      </c>
      <c r="M11" s="332">
        <v>0</v>
      </c>
      <c r="N11" s="332">
        <v>0</v>
      </c>
      <c r="O11" s="332">
        <v>1500</v>
      </c>
      <c r="P11" s="455">
        <f>E11*0.015</f>
        <v>3.1721025000000003</v>
      </c>
    </row>
    <row r="12" spans="1:16" s="334" customFormat="1" ht="15">
      <c r="A12" s="346">
        <v>2</v>
      </c>
      <c r="B12" s="347" t="s">
        <v>887</v>
      </c>
      <c r="C12" s="332">
        <v>90487</v>
      </c>
      <c r="D12" s="377">
        <v>35</v>
      </c>
      <c r="E12" s="603">
        <f aca="true" t="shared" si="0" ref="E12:E44">F12+G12</f>
        <v>316.70450000000005</v>
      </c>
      <c r="F12" s="603">
        <f aca="true" t="shared" si="1" ref="F12:F44">C12*0.0001*28</f>
        <v>253.36360000000002</v>
      </c>
      <c r="G12" s="603">
        <f aca="true" t="shared" si="2" ref="G12:G44">C12*0.0001*7</f>
        <v>63.340900000000005</v>
      </c>
      <c r="H12" s="603"/>
      <c r="I12" s="603">
        <f aca="true" t="shared" si="3" ref="I12:I44">J12+K12+L12+M12</f>
        <v>63.340900000000005</v>
      </c>
      <c r="J12" s="603">
        <f aca="true" t="shared" si="4" ref="J12:J44">C12*0.00002*35</f>
        <v>63.340900000000005</v>
      </c>
      <c r="K12" s="332">
        <v>0</v>
      </c>
      <c r="L12" s="332">
        <v>0</v>
      </c>
      <c r="M12" s="332">
        <v>0</v>
      </c>
      <c r="N12" s="332">
        <v>0</v>
      </c>
      <c r="O12" s="332">
        <v>1500</v>
      </c>
      <c r="P12" s="455">
        <f aca="true" t="shared" si="5" ref="P12:P44">E12*0.015</f>
        <v>4.750567500000001</v>
      </c>
    </row>
    <row r="13" spans="1:16" s="334" customFormat="1" ht="15">
      <c r="A13" s="346">
        <v>3</v>
      </c>
      <c r="B13" s="347" t="s">
        <v>888</v>
      </c>
      <c r="C13" s="332">
        <v>84683</v>
      </c>
      <c r="D13" s="377">
        <v>35</v>
      </c>
      <c r="E13" s="603">
        <f t="shared" si="0"/>
        <v>296.39050000000003</v>
      </c>
      <c r="F13" s="603">
        <f t="shared" si="1"/>
        <v>237.11240000000004</v>
      </c>
      <c r="G13" s="603">
        <f t="shared" si="2"/>
        <v>59.27810000000001</v>
      </c>
      <c r="H13" s="603"/>
      <c r="I13" s="603">
        <f t="shared" si="3"/>
        <v>59.27810000000001</v>
      </c>
      <c r="J13" s="603">
        <f t="shared" si="4"/>
        <v>59.27810000000001</v>
      </c>
      <c r="K13" s="332">
        <v>0</v>
      </c>
      <c r="L13" s="332">
        <v>0</v>
      </c>
      <c r="M13" s="332">
        <v>0</v>
      </c>
      <c r="N13" s="332">
        <v>0</v>
      </c>
      <c r="O13" s="332">
        <v>1500</v>
      </c>
      <c r="P13" s="455">
        <f t="shared" si="5"/>
        <v>4.445857500000001</v>
      </c>
    </row>
    <row r="14" spans="1:16" s="334" customFormat="1" ht="15">
      <c r="A14" s="346">
        <v>4</v>
      </c>
      <c r="B14" s="347" t="s">
        <v>889</v>
      </c>
      <c r="C14" s="332">
        <v>71844</v>
      </c>
      <c r="D14" s="377">
        <v>35</v>
      </c>
      <c r="E14" s="603">
        <f t="shared" si="0"/>
        <v>251.454</v>
      </c>
      <c r="F14" s="603">
        <f t="shared" si="1"/>
        <v>201.16320000000002</v>
      </c>
      <c r="G14" s="603">
        <f t="shared" si="2"/>
        <v>50.290800000000004</v>
      </c>
      <c r="H14" s="603"/>
      <c r="I14" s="603">
        <f t="shared" si="3"/>
        <v>50.290800000000004</v>
      </c>
      <c r="J14" s="603">
        <f t="shared" si="4"/>
        <v>50.290800000000004</v>
      </c>
      <c r="K14" s="332">
        <v>0</v>
      </c>
      <c r="L14" s="332">
        <v>0</v>
      </c>
      <c r="M14" s="332">
        <v>0</v>
      </c>
      <c r="N14" s="332">
        <v>0</v>
      </c>
      <c r="O14" s="332">
        <v>1500</v>
      </c>
      <c r="P14" s="455">
        <f t="shared" si="5"/>
        <v>3.77181</v>
      </c>
    </row>
    <row r="15" spans="1:16" s="334" customFormat="1" ht="15">
      <c r="A15" s="346">
        <v>5</v>
      </c>
      <c r="B15" s="347" t="s">
        <v>890</v>
      </c>
      <c r="C15" s="332">
        <v>56943</v>
      </c>
      <c r="D15" s="377">
        <v>35</v>
      </c>
      <c r="E15" s="603">
        <f t="shared" si="0"/>
        <v>199.3005</v>
      </c>
      <c r="F15" s="603">
        <f t="shared" si="1"/>
        <v>159.4404</v>
      </c>
      <c r="G15" s="603">
        <f t="shared" si="2"/>
        <v>39.8601</v>
      </c>
      <c r="H15" s="603"/>
      <c r="I15" s="603">
        <f t="shared" si="3"/>
        <v>39.8601</v>
      </c>
      <c r="J15" s="603">
        <f t="shared" si="4"/>
        <v>39.8601</v>
      </c>
      <c r="K15" s="332">
        <v>0</v>
      </c>
      <c r="L15" s="332">
        <v>0</v>
      </c>
      <c r="M15" s="332">
        <v>0</v>
      </c>
      <c r="N15" s="332">
        <v>0</v>
      </c>
      <c r="O15" s="332">
        <v>1500</v>
      </c>
      <c r="P15" s="455">
        <f t="shared" si="5"/>
        <v>2.9895074999999998</v>
      </c>
    </row>
    <row r="16" spans="1:16" s="334" customFormat="1" ht="15">
      <c r="A16" s="346">
        <v>6</v>
      </c>
      <c r="B16" s="347" t="s">
        <v>891</v>
      </c>
      <c r="C16" s="332">
        <v>31041</v>
      </c>
      <c r="D16" s="377">
        <v>35</v>
      </c>
      <c r="E16" s="603">
        <f t="shared" si="0"/>
        <v>108.64350000000002</v>
      </c>
      <c r="F16" s="603">
        <f t="shared" si="1"/>
        <v>86.91480000000001</v>
      </c>
      <c r="G16" s="603">
        <f t="shared" si="2"/>
        <v>21.728700000000003</v>
      </c>
      <c r="H16" s="603"/>
      <c r="I16" s="603">
        <f t="shared" si="3"/>
        <v>21.7287</v>
      </c>
      <c r="J16" s="603">
        <f t="shared" si="4"/>
        <v>21.7287</v>
      </c>
      <c r="K16" s="332">
        <v>0</v>
      </c>
      <c r="L16" s="332">
        <v>0</v>
      </c>
      <c r="M16" s="332">
        <v>0</v>
      </c>
      <c r="N16" s="332">
        <v>0</v>
      </c>
      <c r="O16" s="332">
        <v>1500</v>
      </c>
      <c r="P16" s="455">
        <f t="shared" si="5"/>
        <v>1.6296525000000002</v>
      </c>
    </row>
    <row r="17" spans="1:16" s="334" customFormat="1" ht="15">
      <c r="A17" s="346">
        <v>7</v>
      </c>
      <c r="B17" s="347" t="s">
        <v>892</v>
      </c>
      <c r="C17" s="332">
        <v>27040</v>
      </c>
      <c r="D17" s="377">
        <v>35</v>
      </c>
      <c r="E17" s="603">
        <f t="shared" si="0"/>
        <v>94.64</v>
      </c>
      <c r="F17" s="603">
        <f t="shared" si="1"/>
        <v>75.712</v>
      </c>
      <c r="G17" s="603">
        <f t="shared" si="2"/>
        <v>18.928</v>
      </c>
      <c r="H17" s="603"/>
      <c r="I17" s="603">
        <f t="shared" si="3"/>
        <v>18.928</v>
      </c>
      <c r="J17" s="603">
        <f t="shared" si="4"/>
        <v>18.928</v>
      </c>
      <c r="K17" s="332">
        <v>0</v>
      </c>
      <c r="L17" s="332">
        <v>0</v>
      </c>
      <c r="M17" s="332">
        <v>0</v>
      </c>
      <c r="N17" s="332">
        <v>0</v>
      </c>
      <c r="O17" s="332">
        <v>1500</v>
      </c>
      <c r="P17" s="455">
        <f t="shared" si="5"/>
        <v>1.4196</v>
      </c>
    </row>
    <row r="18" spans="1:16" s="334" customFormat="1" ht="15">
      <c r="A18" s="346">
        <v>8</v>
      </c>
      <c r="B18" s="347" t="s">
        <v>893</v>
      </c>
      <c r="C18" s="332">
        <v>48515</v>
      </c>
      <c r="D18" s="377">
        <v>35</v>
      </c>
      <c r="E18" s="603">
        <f t="shared" si="0"/>
        <v>169.8025</v>
      </c>
      <c r="F18" s="603">
        <f t="shared" si="1"/>
        <v>135.842</v>
      </c>
      <c r="G18" s="603">
        <f t="shared" si="2"/>
        <v>33.9605</v>
      </c>
      <c r="H18" s="603"/>
      <c r="I18" s="603">
        <f t="shared" si="3"/>
        <v>33.9605</v>
      </c>
      <c r="J18" s="603">
        <f t="shared" si="4"/>
        <v>33.9605</v>
      </c>
      <c r="K18" s="332">
        <v>0</v>
      </c>
      <c r="L18" s="332">
        <v>0</v>
      </c>
      <c r="M18" s="332">
        <v>0</v>
      </c>
      <c r="N18" s="332">
        <v>0</v>
      </c>
      <c r="O18" s="332">
        <v>1500</v>
      </c>
      <c r="P18" s="455">
        <f t="shared" si="5"/>
        <v>2.5470375</v>
      </c>
    </row>
    <row r="19" spans="1:16" s="334" customFormat="1" ht="15">
      <c r="A19" s="346">
        <v>9</v>
      </c>
      <c r="B19" s="347" t="s">
        <v>894</v>
      </c>
      <c r="C19" s="332">
        <v>43777</v>
      </c>
      <c r="D19" s="377">
        <v>35</v>
      </c>
      <c r="E19" s="603">
        <f t="shared" si="0"/>
        <v>153.21949999999998</v>
      </c>
      <c r="F19" s="603">
        <f t="shared" si="1"/>
        <v>122.5756</v>
      </c>
      <c r="G19" s="603">
        <f t="shared" si="2"/>
        <v>30.6439</v>
      </c>
      <c r="H19" s="603"/>
      <c r="I19" s="603">
        <f t="shared" si="3"/>
        <v>30.643900000000002</v>
      </c>
      <c r="J19" s="603">
        <f t="shared" si="4"/>
        <v>30.643900000000002</v>
      </c>
      <c r="K19" s="332">
        <v>0</v>
      </c>
      <c r="L19" s="332">
        <v>0</v>
      </c>
      <c r="M19" s="332">
        <v>0</v>
      </c>
      <c r="N19" s="332">
        <v>0</v>
      </c>
      <c r="O19" s="332">
        <v>1500</v>
      </c>
      <c r="P19" s="455">
        <f t="shared" si="5"/>
        <v>2.2982924999999996</v>
      </c>
    </row>
    <row r="20" spans="1:16" s="334" customFormat="1" ht="15">
      <c r="A20" s="346">
        <v>10</v>
      </c>
      <c r="B20" s="347" t="s">
        <v>895</v>
      </c>
      <c r="C20" s="332">
        <v>42444</v>
      </c>
      <c r="D20" s="377">
        <v>35</v>
      </c>
      <c r="E20" s="603">
        <f t="shared" si="0"/>
        <v>148.55400000000003</v>
      </c>
      <c r="F20" s="603">
        <f t="shared" si="1"/>
        <v>118.84320000000002</v>
      </c>
      <c r="G20" s="603">
        <f t="shared" si="2"/>
        <v>29.710800000000006</v>
      </c>
      <c r="H20" s="603"/>
      <c r="I20" s="603">
        <f t="shared" si="3"/>
        <v>29.710800000000003</v>
      </c>
      <c r="J20" s="603">
        <f t="shared" si="4"/>
        <v>29.710800000000003</v>
      </c>
      <c r="K20" s="332">
        <v>0</v>
      </c>
      <c r="L20" s="332">
        <v>0</v>
      </c>
      <c r="M20" s="332">
        <v>0</v>
      </c>
      <c r="N20" s="332">
        <v>0</v>
      </c>
      <c r="O20" s="332">
        <v>1500</v>
      </c>
      <c r="P20" s="455">
        <f t="shared" si="5"/>
        <v>2.2283100000000005</v>
      </c>
    </row>
    <row r="21" spans="1:16" s="334" customFormat="1" ht="15">
      <c r="A21" s="346">
        <v>11</v>
      </c>
      <c r="B21" s="347" t="s">
        <v>896</v>
      </c>
      <c r="C21" s="332">
        <v>44712</v>
      </c>
      <c r="D21" s="377">
        <v>35</v>
      </c>
      <c r="E21" s="603">
        <f t="shared" si="0"/>
        <v>156.49200000000002</v>
      </c>
      <c r="F21" s="603">
        <f t="shared" si="1"/>
        <v>125.19360000000002</v>
      </c>
      <c r="G21" s="603">
        <f t="shared" si="2"/>
        <v>31.298400000000004</v>
      </c>
      <c r="H21" s="603"/>
      <c r="I21" s="603">
        <f t="shared" si="3"/>
        <v>31.2984</v>
      </c>
      <c r="J21" s="603">
        <f t="shared" si="4"/>
        <v>31.2984</v>
      </c>
      <c r="K21" s="332">
        <v>0</v>
      </c>
      <c r="L21" s="332">
        <v>0</v>
      </c>
      <c r="M21" s="332">
        <v>0</v>
      </c>
      <c r="N21" s="332">
        <v>0</v>
      </c>
      <c r="O21" s="332">
        <v>1500</v>
      </c>
      <c r="P21" s="455">
        <f t="shared" si="5"/>
        <v>2.3473800000000002</v>
      </c>
    </row>
    <row r="22" spans="1:16" s="334" customFormat="1" ht="15">
      <c r="A22" s="346">
        <v>12</v>
      </c>
      <c r="B22" s="347" t="s">
        <v>897</v>
      </c>
      <c r="C22" s="332">
        <v>20105</v>
      </c>
      <c r="D22" s="377">
        <v>35</v>
      </c>
      <c r="E22" s="603">
        <f t="shared" si="0"/>
        <v>70.36749999999999</v>
      </c>
      <c r="F22" s="603">
        <f t="shared" si="1"/>
        <v>56.294</v>
      </c>
      <c r="G22" s="603">
        <f t="shared" si="2"/>
        <v>14.0735</v>
      </c>
      <c r="H22" s="603"/>
      <c r="I22" s="603">
        <f t="shared" si="3"/>
        <v>14.073500000000001</v>
      </c>
      <c r="J22" s="603">
        <f t="shared" si="4"/>
        <v>14.073500000000001</v>
      </c>
      <c r="K22" s="332">
        <v>0</v>
      </c>
      <c r="L22" s="332">
        <v>0</v>
      </c>
      <c r="M22" s="332">
        <v>0</v>
      </c>
      <c r="N22" s="332">
        <v>0</v>
      </c>
      <c r="O22" s="332">
        <v>1500</v>
      </c>
      <c r="P22" s="455">
        <f t="shared" si="5"/>
        <v>1.0555124999999999</v>
      </c>
    </row>
    <row r="23" spans="1:16" s="334" customFormat="1" ht="15">
      <c r="A23" s="346">
        <v>13</v>
      </c>
      <c r="B23" s="347" t="s">
        <v>898</v>
      </c>
      <c r="C23" s="332">
        <v>38893</v>
      </c>
      <c r="D23" s="377">
        <v>35</v>
      </c>
      <c r="E23" s="603">
        <f t="shared" si="0"/>
        <v>136.12550000000002</v>
      </c>
      <c r="F23" s="603">
        <f t="shared" si="1"/>
        <v>108.9004</v>
      </c>
      <c r="G23" s="603">
        <f t="shared" si="2"/>
        <v>27.2251</v>
      </c>
      <c r="H23" s="603"/>
      <c r="I23" s="603">
        <f t="shared" si="3"/>
        <v>27.225100000000005</v>
      </c>
      <c r="J23" s="603">
        <f t="shared" si="4"/>
        <v>27.225100000000005</v>
      </c>
      <c r="K23" s="332">
        <v>0</v>
      </c>
      <c r="L23" s="332">
        <v>0</v>
      </c>
      <c r="M23" s="332">
        <v>0</v>
      </c>
      <c r="N23" s="332">
        <v>0</v>
      </c>
      <c r="O23" s="332">
        <v>1500</v>
      </c>
      <c r="P23" s="455">
        <f t="shared" si="5"/>
        <v>2.0418825000000003</v>
      </c>
    </row>
    <row r="24" spans="1:16" s="334" customFormat="1" ht="15">
      <c r="A24" s="346">
        <v>14</v>
      </c>
      <c r="B24" s="347" t="s">
        <v>899</v>
      </c>
      <c r="C24" s="332">
        <v>26172</v>
      </c>
      <c r="D24" s="377">
        <v>35</v>
      </c>
      <c r="E24" s="603">
        <f t="shared" si="0"/>
        <v>91.602</v>
      </c>
      <c r="F24" s="603">
        <f t="shared" si="1"/>
        <v>73.2816</v>
      </c>
      <c r="G24" s="603">
        <f t="shared" si="2"/>
        <v>18.3204</v>
      </c>
      <c r="H24" s="603"/>
      <c r="I24" s="603">
        <f t="shared" si="3"/>
        <v>18.3204</v>
      </c>
      <c r="J24" s="603">
        <f t="shared" si="4"/>
        <v>18.3204</v>
      </c>
      <c r="K24" s="332">
        <v>0</v>
      </c>
      <c r="L24" s="332">
        <v>0</v>
      </c>
      <c r="M24" s="332">
        <v>0</v>
      </c>
      <c r="N24" s="332">
        <v>0</v>
      </c>
      <c r="O24" s="332">
        <v>1500</v>
      </c>
      <c r="P24" s="455">
        <f t="shared" si="5"/>
        <v>1.37403</v>
      </c>
    </row>
    <row r="25" spans="1:16" s="334" customFormat="1" ht="15">
      <c r="A25" s="346">
        <v>15</v>
      </c>
      <c r="B25" s="347" t="s">
        <v>900</v>
      </c>
      <c r="C25" s="332">
        <v>15322</v>
      </c>
      <c r="D25" s="377">
        <v>35</v>
      </c>
      <c r="E25" s="603">
        <f t="shared" si="0"/>
        <v>53.627</v>
      </c>
      <c r="F25" s="603">
        <f t="shared" si="1"/>
        <v>42.9016</v>
      </c>
      <c r="G25" s="603">
        <f t="shared" si="2"/>
        <v>10.7254</v>
      </c>
      <c r="H25" s="603"/>
      <c r="I25" s="603">
        <f t="shared" si="3"/>
        <v>10.725400000000002</v>
      </c>
      <c r="J25" s="603">
        <f t="shared" si="4"/>
        <v>10.725400000000002</v>
      </c>
      <c r="K25" s="332">
        <v>0</v>
      </c>
      <c r="L25" s="332">
        <v>0</v>
      </c>
      <c r="M25" s="332">
        <v>0</v>
      </c>
      <c r="N25" s="332">
        <v>0</v>
      </c>
      <c r="O25" s="332">
        <v>1500</v>
      </c>
      <c r="P25" s="455">
        <f t="shared" si="5"/>
        <v>0.804405</v>
      </c>
    </row>
    <row r="26" spans="1:16" s="334" customFormat="1" ht="15">
      <c r="A26" s="346">
        <v>16</v>
      </c>
      <c r="B26" s="347" t="s">
        <v>901</v>
      </c>
      <c r="C26" s="332">
        <v>56635</v>
      </c>
      <c r="D26" s="377">
        <v>35</v>
      </c>
      <c r="E26" s="603">
        <f t="shared" si="0"/>
        <v>198.2225</v>
      </c>
      <c r="F26" s="603">
        <f t="shared" si="1"/>
        <v>158.578</v>
      </c>
      <c r="G26" s="603">
        <f t="shared" si="2"/>
        <v>39.6445</v>
      </c>
      <c r="H26" s="603"/>
      <c r="I26" s="603">
        <f t="shared" si="3"/>
        <v>39.6445</v>
      </c>
      <c r="J26" s="603">
        <f t="shared" si="4"/>
        <v>39.6445</v>
      </c>
      <c r="K26" s="332">
        <v>0</v>
      </c>
      <c r="L26" s="332">
        <v>0</v>
      </c>
      <c r="M26" s="332">
        <v>0</v>
      </c>
      <c r="N26" s="332">
        <v>0</v>
      </c>
      <c r="O26" s="332">
        <v>1500</v>
      </c>
      <c r="P26" s="455">
        <f t="shared" si="5"/>
        <v>2.9733375</v>
      </c>
    </row>
    <row r="27" spans="1:16" s="334" customFormat="1" ht="15">
      <c r="A27" s="346">
        <v>17</v>
      </c>
      <c r="B27" s="347" t="s">
        <v>902</v>
      </c>
      <c r="C27" s="332">
        <v>35077</v>
      </c>
      <c r="D27" s="377">
        <v>35</v>
      </c>
      <c r="E27" s="603">
        <f t="shared" si="0"/>
        <v>122.76950000000001</v>
      </c>
      <c r="F27" s="603">
        <f t="shared" si="1"/>
        <v>98.21560000000001</v>
      </c>
      <c r="G27" s="603">
        <f t="shared" si="2"/>
        <v>24.553900000000002</v>
      </c>
      <c r="H27" s="603"/>
      <c r="I27" s="603">
        <f t="shared" si="3"/>
        <v>24.553900000000002</v>
      </c>
      <c r="J27" s="603">
        <f t="shared" si="4"/>
        <v>24.553900000000002</v>
      </c>
      <c r="K27" s="332">
        <v>0</v>
      </c>
      <c r="L27" s="332">
        <v>0</v>
      </c>
      <c r="M27" s="332">
        <v>0</v>
      </c>
      <c r="N27" s="332">
        <v>0</v>
      </c>
      <c r="O27" s="332">
        <v>1500</v>
      </c>
      <c r="P27" s="455">
        <f t="shared" si="5"/>
        <v>1.8415425</v>
      </c>
    </row>
    <row r="28" spans="1:16" s="334" customFormat="1" ht="15">
      <c r="A28" s="348">
        <v>18</v>
      </c>
      <c r="B28" s="349" t="s">
        <v>903</v>
      </c>
      <c r="C28" s="332">
        <v>63475</v>
      </c>
      <c r="D28" s="377">
        <v>35</v>
      </c>
      <c r="E28" s="603">
        <f t="shared" si="0"/>
        <v>222.16250000000002</v>
      </c>
      <c r="F28" s="603">
        <f t="shared" si="1"/>
        <v>177.73000000000002</v>
      </c>
      <c r="G28" s="603">
        <f t="shared" si="2"/>
        <v>44.432500000000005</v>
      </c>
      <c r="H28" s="603"/>
      <c r="I28" s="603">
        <f t="shared" si="3"/>
        <v>44.432500000000005</v>
      </c>
      <c r="J28" s="603">
        <f t="shared" si="4"/>
        <v>44.432500000000005</v>
      </c>
      <c r="K28" s="332">
        <v>0</v>
      </c>
      <c r="L28" s="332">
        <v>0</v>
      </c>
      <c r="M28" s="332">
        <v>0</v>
      </c>
      <c r="N28" s="332">
        <v>0</v>
      </c>
      <c r="O28" s="332">
        <v>1500</v>
      </c>
      <c r="P28" s="455">
        <f t="shared" si="5"/>
        <v>3.3324375</v>
      </c>
    </row>
    <row r="29" spans="1:16" s="334" customFormat="1" ht="15">
      <c r="A29" s="346">
        <v>19</v>
      </c>
      <c r="B29" s="347" t="s">
        <v>904</v>
      </c>
      <c r="C29" s="332">
        <v>20913</v>
      </c>
      <c r="D29" s="377">
        <v>35</v>
      </c>
      <c r="E29" s="603">
        <f t="shared" si="0"/>
        <v>73.1955</v>
      </c>
      <c r="F29" s="603">
        <f t="shared" si="1"/>
        <v>58.5564</v>
      </c>
      <c r="G29" s="603">
        <f t="shared" si="2"/>
        <v>14.6391</v>
      </c>
      <c r="H29" s="603"/>
      <c r="I29" s="603">
        <f t="shared" si="3"/>
        <v>14.639100000000001</v>
      </c>
      <c r="J29" s="603">
        <f t="shared" si="4"/>
        <v>14.639100000000001</v>
      </c>
      <c r="K29" s="332">
        <v>0</v>
      </c>
      <c r="L29" s="332">
        <v>0</v>
      </c>
      <c r="M29" s="332">
        <v>0</v>
      </c>
      <c r="N29" s="332">
        <v>0</v>
      </c>
      <c r="O29" s="332">
        <v>1500</v>
      </c>
      <c r="P29" s="455">
        <f t="shared" si="5"/>
        <v>1.0979325</v>
      </c>
    </row>
    <row r="30" spans="1:16" s="334" customFormat="1" ht="15">
      <c r="A30" s="348">
        <v>20</v>
      </c>
      <c r="B30" s="349" t="s">
        <v>905</v>
      </c>
      <c r="C30" s="332">
        <v>79233</v>
      </c>
      <c r="D30" s="377">
        <v>35</v>
      </c>
      <c r="E30" s="603">
        <f t="shared" si="0"/>
        <v>277.31550000000004</v>
      </c>
      <c r="F30" s="603">
        <f t="shared" si="1"/>
        <v>221.85240000000002</v>
      </c>
      <c r="G30" s="603">
        <f t="shared" si="2"/>
        <v>55.463100000000004</v>
      </c>
      <c r="H30" s="603"/>
      <c r="I30" s="603">
        <f t="shared" si="3"/>
        <v>55.463100000000004</v>
      </c>
      <c r="J30" s="603">
        <f t="shared" si="4"/>
        <v>55.463100000000004</v>
      </c>
      <c r="K30" s="332">
        <v>0</v>
      </c>
      <c r="L30" s="332">
        <v>0</v>
      </c>
      <c r="M30" s="332">
        <v>0</v>
      </c>
      <c r="N30" s="332">
        <v>0</v>
      </c>
      <c r="O30" s="332">
        <v>1500</v>
      </c>
      <c r="P30" s="455">
        <f t="shared" si="5"/>
        <v>4.1597325000000005</v>
      </c>
    </row>
    <row r="31" spans="1:16" s="334" customFormat="1" ht="15">
      <c r="A31" s="346">
        <v>21</v>
      </c>
      <c r="B31" s="347" t="s">
        <v>906</v>
      </c>
      <c r="C31" s="332">
        <v>9098</v>
      </c>
      <c r="D31" s="377">
        <v>35</v>
      </c>
      <c r="E31" s="603">
        <f t="shared" si="0"/>
        <v>31.843000000000004</v>
      </c>
      <c r="F31" s="603">
        <f t="shared" si="1"/>
        <v>25.474400000000003</v>
      </c>
      <c r="G31" s="603">
        <f t="shared" si="2"/>
        <v>6.368600000000001</v>
      </c>
      <c r="H31" s="603"/>
      <c r="I31" s="603">
        <f t="shared" si="3"/>
        <v>6.368600000000001</v>
      </c>
      <c r="J31" s="603">
        <f t="shared" si="4"/>
        <v>6.368600000000001</v>
      </c>
      <c r="K31" s="332">
        <v>0</v>
      </c>
      <c r="L31" s="332">
        <v>0</v>
      </c>
      <c r="M31" s="332">
        <v>0</v>
      </c>
      <c r="N31" s="332">
        <v>0</v>
      </c>
      <c r="O31" s="332">
        <v>1500</v>
      </c>
      <c r="P31" s="455">
        <f t="shared" si="5"/>
        <v>0.47764500000000004</v>
      </c>
    </row>
    <row r="32" spans="1:16" s="334" customFormat="1" ht="15">
      <c r="A32" s="346">
        <v>22</v>
      </c>
      <c r="B32" s="347" t="s">
        <v>907</v>
      </c>
      <c r="C32" s="332">
        <v>26229</v>
      </c>
      <c r="D32" s="377">
        <v>35</v>
      </c>
      <c r="E32" s="603">
        <f t="shared" si="0"/>
        <v>91.80149999999999</v>
      </c>
      <c r="F32" s="603">
        <f t="shared" si="1"/>
        <v>73.4412</v>
      </c>
      <c r="G32" s="603">
        <f t="shared" si="2"/>
        <v>18.3603</v>
      </c>
      <c r="H32" s="603"/>
      <c r="I32" s="603">
        <f t="shared" si="3"/>
        <v>18.360300000000002</v>
      </c>
      <c r="J32" s="603">
        <f t="shared" si="4"/>
        <v>18.360300000000002</v>
      </c>
      <c r="K32" s="332">
        <v>0</v>
      </c>
      <c r="L32" s="332">
        <v>0</v>
      </c>
      <c r="M32" s="332">
        <v>0</v>
      </c>
      <c r="N32" s="332">
        <v>0</v>
      </c>
      <c r="O32" s="332">
        <v>1500</v>
      </c>
      <c r="P32" s="455">
        <f t="shared" si="5"/>
        <v>1.3770224999999998</v>
      </c>
    </row>
    <row r="33" spans="1:16" s="334" customFormat="1" ht="15">
      <c r="A33" s="346">
        <v>23</v>
      </c>
      <c r="B33" s="347" t="s">
        <v>908</v>
      </c>
      <c r="C33" s="332">
        <v>100192</v>
      </c>
      <c r="D33" s="377">
        <v>35</v>
      </c>
      <c r="E33" s="603">
        <f t="shared" si="0"/>
        <v>350.672</v>
      </c>
      <c r="F33" s="603">
        <f t="shared" si="1"/>
        <v>280.5376</v>
      </c>
      <c r="G33" s="603">
        <f t="shared" si="2"/>
        <v>70.1344</v>
      </c>
      <c r="H33" s="603"/>
      <c r="I33" s="603">
        <f t="shared" si="3"/>
        <v>70.13440000000001</v>
      </c>
      <c r="J33" s="603">
        <f t="shared" si="4"/>
        <v>70.13440000000001</v>
      </c>
      <c r="K33" s="332">
        <v>0</v>
      </c>
      <c r="L33" s="332">
        <v>0</v>
      </c>
      <c r="M33" s="332">
        <v>0</v>
      </c>
      <c r="N33" s="332">
        <v>0</v>
      </c>
      <c r="O33" s="332">
        <v>1500</v>
      </c>
      <c r="P33" s="455">
        <f t="shared" si="5"/>
        <v>5.26008</v>
      </c>
    </row>
    <row r="34" spans="1:16" s="334" customFormat="1" ht="15">
      <c r="A34" s="346">
        <v>24</v>
      </c>
      <c r="B34" s="347" t="s">
        <v>909</v>
      </c>
      <c r="C34" s="332">
        <v>68030</v>
      </c>
      <c r="D34" s="377">
        <v>35</v>
      </c>
      <c r="E34" s="603">
        <f t="shared" si="0"/>
        <v>238.10500000000002</v>
      </c>
      <c r="F34" s="603">
        <f t="shared" si="1"/>
        <v>190.484</v>
      </c>
      <c r="G34" s="603">
        <f t="shared" si="2"/>
        <v>47.621</v>
      </c>
      <c r="H34" s="603"/>
      <c r="I34" s="603">
        <f t="shared" si="3"/>
        <v>47.621</v>
      </c>
      <c r="J34" s="603">
        <f t="shared" si="4"/>
        <v>47.621</v>
      </c>
      <c r="K34" s="332">
        <v>0</v>
      </c>
      <c r="L34" s="332">
        <v>0</v>
      </c>
      <c r="M34" s="332">
        <v>0</v>
      </c>
      <c r="N34" s="332">
        <v>0</v>
      </c>
      <c r="O34" s="332">
        <v>1500</v>
      </c>
      <c r="P34" s="455">
        <f t="shared" si="5"/>
        <v>3.571575</v>
      </c>
    </row>
    <row r="35" spans="1:16" s="334" customFormat="1" ht="15">
      <c r="A35" s="346">
        <v>25</v>
      </c>
      <c r="B35" s="347" t="s">
        <v>910</v>
      </c>
      <c r="C35" s="332">
        <v>122537</v>
      </c>
      <c r="D35" s="377">
        <v>35</v>
      </c>
      <c r="E35" s="603">
        <f t="shared" si="0"/>
        <v>428.8795</v>
      </c>
      <c r="F35" s="603">
        <f t="shared" si="1"/>
        <v>343.10360000000003</v>
      </c>
      <c r="G35" s="603">
        <f t="shared" si="2"/>
        <v>85.77590000000001</v>
      </c>
      <c r="H35" s="603"/>
      <c r="I35" s="603">
        <f t="shared" si="3"/>
        <v>85.77590000000001</v>
      </c>
      <c r="J35" s="603">
        <f t="shared" si="4"/>
        <v>85.77590000000001</v>
      </c>
      <c r="K35" s="332">
        <v>0</v>
      </c>
      <c r="L35" s="332">
        <v>0</v>
      </c>
      <c r="M35" s="332">
        <v>0</v>
      </c>
      <c r="N35" s="332">
        <v>0</v>
      </c>
      <c r="O35" s="332">
        <v>1500</v>
      </c>
      <c r="P35" s="455">
        <f t="shared" si="5"/>
        <v>6.4331925</v>
      </c>
    </row>
    <row r="36" spans="1:16" s="334" customFormat="1" ht="15">
      <c r="A36" s="346">
        <v>26</v>
      </c>
      <c r="B36" s="347" t="s">
        <v>911</v>
      </c>
      <c r="C36" s="332">
        <v>122151</v>
      </c>
      <c r="D36" s="377">
        <v>35</v>
      </c>
      <c r="E36" s="603">
        <f t="shared" si="0"/>
        <v>427.5285</v>
      </c>
      <c r="F36" s="603">
        <f t="shared" si="1"/>
        <v>342.0228</v>
      </c>
      <c r="G36" s="603">
        <f t="shared" si="2"/>
        <v>85.5057</v>
      </c>
      <c r="H36" s="603"/>
      <c r="I36" s="603">
        <f t="shared" si="3"/>
        <v>85.5057</v>
      </c>
      <c r="J36" s="603">
        <f t="shared" si="4"/>
        <v>85.5057</v>
      </c>
      <c r="K36" s="332">
        <v>0</v>
      </c>
      <c r="L36" s="332">
        <v>0</v>
      </c>
      <c r="M36" s="332">
        <v>0</v>
      </c>
      <c r="N36" s="332">
        <v>0</v>
      </c>
      <c r="O36" s="332">
        <v>1500</v>
      </c>
      <c r="P36" s="455">
        <f t="shared" si="5"/>
        <v>6.4129274999999994</v>
      </c>
    </row>
    <row r="37" spans="1:16" s="334" customFormat="1" ht="15">
      <c r="A37" s="346">
        <v>27</v>
      </c>
      <c r="B37" s="347" t="s">
        <v>912</v>
      </c>
      <c r="C37" s="332">
        <v>136693</v>
      </c>
      <c r="D37" s="377">
        <v>35</v>
      </c>
      <c r="E37" s="603">
        <f t="shared" si="0"/>
        <v>478.42550000000006</v>
      </c>
      <c r="F37" s="603">
        <f t="shared" si="1"/>
        <v>382.7404</v>
      </c>
      <c r="G37" s="603">
        <f t="shared" si="2"/>
        <v>95.6851</v>
      </c>
      <c r="H37" s="603"/>
      <c r="I37" s="603">
        <f t="shared" si="3"/>
        <v>95.68510000000002</v>
      </c>
      <c r="J37" s="603">
        <f t="shared" si="4"/>
        <v>95.68510000000002</v>
      </c>
      <c r="K37" s="332">
        <v>0</v>
      </c>
      <c r="L37" s="332">
        <v>0</v>
      </c>
      <c r="M37" s="332">
        <v>0</v>
      </c>
      <c r="N37" s="332">
        <v>0</v>
      </c>
      <c r="O37" s="332">
        <v>1500</v>
      </c>
      <c r="P37" s="455">
        <f t="shared" si="5"/>
        <v>7.176382500000001</v>
      </c>
    </row>
    <row r="38" spans="1:16" s="334" customFormat="1" ht="15">
      <c r="A38" s="346">
        <v>28</v>
      </c>
      <c r="B38" s="347" t="s">
        <v>913</v>
      </c>
      <c r="C38" s="332">
        <v>156578</v>
      </c>
      <c r="D38" s="377">
        <v>35</v>
      </c>
      <c r="E38" s="603">
        <f t="shared" si="0"/>
        <v>548.023</v>
      </c>
      <c r="F38" s="603">
        <f t="shared" si="1"/>
        <v>438.4184</v>
      </c>
      <c r="G38" s="603">
        <f t="shared" si="2"/>
        <v>109.6046</v>
      </c>
      <c r="H38" s="603"/>
      <c r="I38" s="603">
        <f t="shared" si="3"/>
        <v>109.6046</v>
      </c>
      <c r="J38" s="603">
        <f t="shared" si="4"/>
        <v>109.6046</v>
      </c>
      <c r="K38" s="332">
        <v>0</v>
      </c>
      <c r="L38" s="332">
        <v>0</v>
      </c>
      <c r="M38" s="332">
        <v>0</v>
      </c>
      <c r="N38" s="332">
        <v>0</v>
      </c>
      <c r="O38" s="332">
        <v>1500</v>
      </c>
      <c r="P38" s="455">
        <f t="shared" si="5"/>
        <v>8.220345</v>
      </c>
    </row>
    <row r="39" spans="1:16" s="334" customFormat="1" ht="15">
      <c r="A39" s="346">
        <v>29</v>
      </c>
      <c r="B39" s="347" t="s">
        <v>914</v>
      </c>
      <c r="C39" s="332">
        <v>94447</v>
      </c>
      <c r="D39" s="377">
        <v>35</v>
      </c>
      <c r="E39" s="603">
        <f t="shared" si="0"/>
        <v>330.56450000000007</v>
      </c>
      <c r="F39" s="603">
        <f t="shared" si="1"/>
        <v>264.45160000000004</v>
      </c>
      <c r="G39" s="603">
        <f t="shared" si="2"/>
        <v>66.11290000000001</v>
      </c>
      <c r="H39" s="603"/>
      <c r="I39" s="603">
        <f t="shared" si="3"/>
        <v>66.1129</v>
      </c>
      <c r="J39" s="603">
        <f t="shared" si="4"/>
        <v>66.1129</v>
      </c>
      <c r="K39" s="332">
        <v>0</v>
      </c>
      <c r="L39" s="332">
        <v>0</v>
      </c>
      <c r="M39" s="332">
        <v>0</v>
      </c>
      <c r="N39" s="332">
        <v>0</v>
      </c>
      <c r="O39" s="332">
        <v>1500</v>
      </c>
      <c r="P39" s="455">
        <f t="shared" si="5"/>
        <v>4.958467500000001</v>
      </c>
    </row>
    <row r="40" spans="1:16" s="334" customFormat="1" ht="15">
      <c r="A40" s="346">
        <v>30</v>
      </c>
      <c r="B40" s="347" t="s">
        <v>915</v>
      </c>
      <c r="C40" s="332">
        <v>172898</v>
      </c>
      <c r="D40" s="377">
        <v>35</v>
      </c>
      <c r="E40" s="603">
        <f t="shared" si="0"/>
        <v>605.143</v>
      </c>
      <c r="F40" s="603">
        <f t="shared" si="1"/>
        <v>484.1144</v>
      </c>
      <c r="G40" s="603">
        <f t="shared" si="2"/>
        <v>121.0286</v>
      </c>
      <c r="H40" s="603"/>
      <c r="I40" s="603">
        <f t="shared" si="3"/>
        <v>121.02860000000001</v>
      </c>
      <c r="J40" s="603">
        <f t="shared" si="4"/>
        <v>121.02860000000001</v>
      </c>
      <c r="K40" s="332">
        <v>0</v>
      </c>
      <c r="L40" s="332">
        <v>0</v>
      </c>
      <c r="M40" s="332">
        <v>0</v>
      </c>
      <c r="N40" s="332">
        <v>0</v>
      </c>
      <c r="O40" s="332">
        <v>1500</v>
      </c>
      <c r="P40" s="455">
        <f t="shared" si="5"/>
        <v>9.077145</v>
      </c>
    </row>
    <row r="41" spans="1:16" s="334" customFormat="1" ht="15">
      <c r="A41" s="346">
        <v>31</v>
      </c>
      <c r="B41" s="347" t="s">
        <v>916</v>
      </c>
      <c r="C41" s="332">
        <v>171551</v>
      </c>
      <c r="D41" s="377">
        <v>35</v>
      </c>
      <c r="E41" s="603">
        <f t="shared" si="0"/>
        <v>600.4285</v>
      </c>
      <c r="F41" s="603">
        <f t="shared" si="1"/>
        <v>480.3428</v>
      </c>
      <c r="G41" s="603">
        <f t="shared" si="2"/>
        <v>120.0857</v>
      </c>
      <c r="H41" s="603"/>
      <c r="I41" s="603">
        <f t="shared" si="3"/>
        <v>120.0857</v>
      </c>
      <c r="J41" s="603">
        <f t="shared" si="4"/>
        <v>120.0857</v>
      </c>
      <c r="K41" s="332">
        <v>0</v>
      </c>
      <c r="L41" s="332">
        <v>0</v>
      </c>
      <c r="M41" s="332">
        <v>0</v>
      </c>
      <c r="N41" s="332">
        <v>0</v>
      </c>
      <c r="O41" s="332">
        <v>1500</v>
      </c>
      <c r="P41" s="455">
        <f t="shared" si="5"/>
        <v>9.0064275</v>
      </c>
    </row>
    <row r="42" spans="1:16" s="334" customFormat="1" ht="15">
      <c r="A42" s="346">
        <v>32</v>
      </c>
      <c r="B42" s="347" t="s">
        <v>917</v>
      </c>
      <c r="C42" s="332">
        <v>108989</v>
      </c>
      <c r="D42" s="377">
        <v>35</v>
      </c>
      <c r="E42" s="603">
        <f t="shared" si="0"/>
        <v>381.46150000000006</v>
      </c>
      <c r="F42" s="603">
        <f t="shared" si="1"/>
        <v>305.16920000000005</v>
      </c>
      <c r="G42" s="603">
        <f t="shared" si="2"/>
        <v>76.29230000000001</v>
      </c>
      <c r="H42" s="603"/>
      <c r="I42" s="603">
        <f t="shared" si="3"/>
        <v>76.2923</v>
      </c>
      <c r="J42" s="603">
        <f t="shared" si="4"/>
        <v>76.2923</v>
      </c>
      <c r="K42" s="332">
        <v>0</v>
      </c>
      <c r="L42" s="332">
        <v>0</v>
      </c>
      <c r="M42" s="332">
        <v>0</v>
      </c>
      <c r="N42" s="332">
        <v>0</v>
      </c>
      <c r="O42" s="332">
        <v>1500</v>
      </c>
      <c r="P42" s="455">
        <f t="shared" si="5"/>
        <v>5.721922500000001</v>
      </c>
    </row>
    <row r="43" spans="1:16" s="334" customFormat="1" ht="15">
      <c r="A43" s="346">
        <v>33</v>
      </c>
      <c r="B43" s="347" t="s">
        <v>918</v>
      </c>
      <c r="C43" s="332">
        <v>149348</v>
      </c>
      <c r="D43" s="377">
        <v>35</v>
      </c>
      <c r="E43" s="603">
        <f t="shared" si="0"/>
        <v>522.7180000000001</v>
      </c>
      <c r="F43" s="603">
        <f t="shared" si="1"/>
        <v>418.17440000000005</v>
      </c>
      <c r="G43" s="603">
        <f t="shared" si="2"/>
        <v>104.54360000000001</v>
      </c>
      <c r="H43" s="603"/>
      <c r="I43" s="603">
        <f t="shared" si="3"/>
        <v>104.54360000000001</v>
      </c>
      <c r="J43" s="603">
        <f t="shared" si="4"/>
        <v>104.54360000000001</v>
      </c>
      <c r="K43" s="332">
        <v>0</v>
      </c>
      <c r="L43" s="332">
        <v>0</v>
      </c>
      <c r="M43" s="332">
        <v>0</v>
      </c>
      <c r="N43" s="332">
        <v>0</v>
      </c>
      <c r="O43" s="332">
        <v>1500</v>
      </c>
      <c r="P43" s="455">
        <f t="shared" si="5"/>
        <v>7.840770000000001</v>
      </c>
    </row>
    <row r="44" spans="1:16" s="334" customFormat="1" ht="15">
      <c r="A44" s="346">
        <v>34</v>
      </c>
      <c r="B44" s="347" t="s">
        <v>919</v>
      </c>
      <c r="C44" s="332">
        <v>103312</v>
      </c>
      <c r="D44" s="377">
        <v>35</v>
      </c>
      <c r="E44" s="603">
        <f t="shared" si="0"/>
        <v>361.59200000000004</v>
      </c>
      <c r="F44" s="603">
        <f t="shared" si="1"/>
        <v>289.27360000000004</v>
      </c>
      <c r="G44" s="603">
        <f t="shared" si="2"/>
        <v>72.31840000000001</v>
      </c>
      <c r="H44" s="603"/>
      <c r="I44" s="603">
        <f t="shared" si="3"/>
        <v>72.3184</v>
      </c>
      <c r="J44" s="603">
        <f t="shared" si="4"/>
        <v>72.3184</v>
      </c>
      <c r="K44" s="332">
        <v>0</v>
      </c>
      <c r="L44" s="332">
        <v>0</v>
      </c>
      <c r="M44" s="332">
        <v>0</v>
      </c>
      <c r="N44" s="332">
        <v>0</v>
      </c>
      <c r="O44" s="332">
        <v>1500</v>
      </c>
      <c r="P44" s="455">
        <f t="shared" si="5"/>
        <v>5.4238800000000005</v>
      </c>
    </row>
    <row r="45" spans="1:16" ht="12.75">
      <c r="A45" s="275" t="s">
        <v>19</v>
      </c>
      <c r="B45" s="276"/>
      <c r="C45" s="602">
        <f>SUM(C11:C44)</f>
        <v>2499785</v>
      </c>
      <c r="D45" s="377">
        <v>35</v>
      </c>
      <c r="E45" s="387">
        <f>SUM(E11:E44)</f>
        <v>8749.247500000001</v>
      </c>
      <c r="F45" s="387">
        <f>SUM(F11:F44)</f>
        <v>6999.398000000003</v>
      </c>
      <c r="G45" s="387">
        <f>SUM(G11:G44)</f>
        <v>1749.8495000000007</v>
      </c>
      <c r="H45" s="387"/>
      <c r="I45" s="387">
        <f>SUM(I11:I44)</f>
        <v>1749.8495000000007</v>
      </c>
      <c r="J45" s="387">
        <f>SUM(J11:J44)</f>
        <v>1749.8495000000007</v>
      </c>
      <c r="K45" s="332">
        <v>0</v>
      </c>
      <c r="L45" s="332">
        <v>0</v>
      </c>
      <c r="M45" s="332">
        <v>0</v>
      </c>
      <c r="N45" s="332">
        <v>0</v>
      </c>
      <c r="O45" s="332">
        <v>1500</v>
      </c>
      <c r="P45" s="455">
        <f>SUM(P11:P44)</f>
        <v>131.23871250000002</v>
      </c>
    </row>
    <row r="46" spans="1:14" ht="12.75">
      <c r="A46" s="277"/>
      <c r="B46" s="277"/>
      <c r="C46" s="277"/>
      <c r="D46" s="277"/>
      <c r="E46" s="271"/>
      <c r="F46" s="271"/>
      <c r="G46" s="271"/>
      <c r="H46" s="271"/>
      <c r="I46" s="271"/>
      <c r="J46" s="271"/>
      <c r="K46" s="271"/>
      <c r="L46" s="271"/>
      <c r="M46" s="271"/>
      <c r="N46" s="271"/>
    </row>
    <row r="47" spans="1:14" ht="12.75">
      <c r="A47" s="278"/>
      <c r="B47" s="279"/>
      <c r="C47" s="279"/>
      <c r="D47" s="277"/>
      <c r="E47" s="271"/>
      <c r="F47" s="271"/>
      <c r="G47" s="271"/>
      <c r="H47" s="271"/>
      <c r="I47" s="271"/>
      <c r="J47" s="271"/>
      <c r="K47" s="271"/>
      <c r="L47" s="271"/>
      <c r="M47" s="271"/>
      <c r="N47" s="271"/>
    </row>
    <row r="48" spans="1:14" ht="12.75">
      <c r="A48" s="280"/>
      <c r="B48" s="280"/>
      <c r="C48" s="280"/>
      <c r="E48" s="271"/>
      <c r="F48" s="271"/>
      <c r="G48" s="271"/>
      <c r="H48" s="271"/>
      <c r="I48" s="271"/>
      <c r="J48" s="271"/>
      <c r="K48" s="271"/>
      <c r="L48" s="271"/>
      <c r="M48" s="271"/>
      <c r="N48" s="271"/>
    </row>
    <row r="49" spans="1:14" ht="12.75">
      <c r="A49" s="280"/>
      <c r="B49" s="280"/>
      <c r="C49" s="280"/>
      <c r="E49" s="271"/>
      <c r="F49" s="271"/>
      <c r="G49" s="271"/>
      <c r="H49" s="271"/>
      <c r="I49" s="271"/>
      <c r="J49" s="271"/>
      <c r="K49" s="271"/>
      <c r="L49" s="271"/>
      <c r="M49" s="271"/>
      <c r="N49" s="271"/>
    </row>
    <row r="50" spans="1:14" ht="12.75">
      <c r="A50" s="280"/>
      <c r="B50" s="280"/>
      <c r="C50" s="280"/>
      <c r="E50" s="271"/>
      <c r="F50" s="271"/>
      <c r="G50" s="271"/>
      <c r="H50" s="271"/>
      <c r="I50" s="271"/>
      <c r="J50" s="271"/>
      <c r="K50" s="271"/>
      <c r="L50" s="271"/>
      <c r="M50" s="271"/>
      <c r="N50" s="271"/>
    </row>
    <row r="51" spans="1:14" ht="12.75">
      <c r="A51" s="280"/>
      <c r="B51" s="280"/>
      <c r="C51" s="280"/>
      <c r="E51" s="271"/>
      <c r="F51" s="271"/>
      <c r="G51" s="271"/>
      <c r="H51" s="271"/>
      <c r="I51" s="271"/>
      <c r="J51" s="271"/>
      <c r="K51" s="271"/>
      <c r="L51" s="271"/>
      <c r="M51" s="271"/>
      <c r="N51" s="271"/>
    </row>
    <row r="52" spans="1:14" ht="12.75">
      <c r="A52" s="280" t="s">
        <v>12</v>
      </c>
      <c r="D52" s="280"/>
      <c r="E52" s="271"/>
      <c r="F52" s="280"/>
      <c r="G52" s="280"/>
      <c r="H52" s="280"/>
      <c r="I52" s="280"/>
      <c r="J52" s="280"/>
      <c r="K52" s="280"/>
      <c r="L52" s="280" t="s">
        <v>13</v>
      </c>
      <c r="M52" s="280"/>
      <c r="N52" s="280"/>
    </row>
    <row r="53" spans="5:14" ht="12.75" customHeight="1">
      <c r="E53" s="280"/>
      <c r="F53" s="980" t="s">
        <v>14</v>
      </c>
      <c r="G53" s="980"/>
      <c r="H53" s="980"/>
      <c r="I53" s="980"/>
      <c r="J53" s="980"/>
      <c r="K53" s="980"/>
      <c r="L53" s="980"/>
      <c r="M53" s="980"/>
      <c r="N53" s="980"/>
    </row>
    <row r="54" spans="5:14" ht="12.75" customHeight="1">
      <c r="E54" s="980" t="s">
        <v>88</v>
      </c>
      <c r="F54" s="980"/>
      <c r="G54" s="980"/>
      <c r="H54" s="980"/>
      <c r="I54" s="980"/>
      <c r="J54" s="980"/>
      <c r="K54" s="980"/>
      <c r="L54" s="980"/>
      <c r="M54" s="980"/>
      <c r="N54" s="980"/>
    </row>
    <row r="55" spans="1:14" ht="12.75">
      <c r="A55" s="280"/>
      <c r="B55" s="280"/>
      <c r="E55" s="271"/>
      <c r="F55" s="280"/>
      <c r="G55" s="280"/>
      <c r="H55" s="280"/>
      <c r="I55" s="280"/>
      <c r="J55" s="280"/>
      <c r="K55" s="280"/>
      <c r="L55" s="280" t="s">
        <v>853</v>
      </c>
      <c r="M55" s="280"/>
      <c r="N55" s="280"/>
    </row>
    <row r="57" spans="1:14" ht="12.75">
      <c r="A57" s="972"/>
      <c r="B57" s="972"/>
      <c r="C57" s="972"/>
      <c r="D57" s="972"/>
      <c r="E57" s="972"/>
      <c r="F57" s="972"/>
      <c r="G57" s="972"/>
      <c r="H57" s="972"/>
      <c r="I57" s="972"/>
      <c r="J57" s="972"/>
      <c r="K57" s="972"/>
      <c r="L57" s="972"/>
      <c r="M57" s="972"/>
      <c r="N57" s="972"/>
    </row>
  </sheetData>
  <sheetProtection/>
  <mergeCells count="18">
    <mergeCell ref="O8:P8"/>
    <mergeCell ref="I8:N8"/>
    <mergeCell ref="A6:N6"/>
    <mergeCell ref="D1:E1"/>
    <mergeCell ref="M1:N1"/>
    <mergeCell ref="A2:N2"/>
    <mergeCell ref="A3:N3"/>
    <mergeCell ref="A4:N5"/>
    <mergeCell ref="F53:N53"/>
    <mergeCell ref="E54:N54"/>
    <mergeCell ref="A57:N57"/>
    <mergeCell ref="C8:C9"/>
    <mergeCell ref="A7:B7"/>
    <mergeCell ref="H7:N7"/>
    <mergeCell ref="A8:A9"/>
    <mergeCell ref="B8:B9"/>
    <mergeCell ref="D8:D9"/>
    <mergeCell ref="E8:H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2" r:id="rId1"/>
</worksheet>
</file>

<file path=xl/worksheets/sheet63.xml><?xml version="1.0" encoding="utf-8"?>
<worksheet xmlns="http://schemas.openxmlformats.org/spreadsheetml/2006/main" xmlns:r="http://schemas.openxmlformats.org/officeDocument/2006/relationships">
  <sheetPr>
    <pageSetUpPr fitToPage="1"/>
  </sheetPr>
  <dimension ref="A1:P57"/>
  <sheetViews>
    <sheetView view="pageBreakPreview" zoomScaleNormal="70" zoomScaleSheetLayoutView="100" zoomScalePageLayoutView="0" workbookViewId="0" topLeftCell="A25">
      <selection activeCell="C45" sqref="C45"/>
    </sheetView>
  </sheetViews>
  <sheetFormatPr defaultColWidth="9.140625" defaultRowHeight="12.75"/>
  <cols>
    <col min="1" max="1" width="5.57421875" style="271" customWidth="1"/>
    <col min="2" max="2" width="20.28125" style="271" customWidth="1"/>
    <col min="3" max="3" width="10.28125" style="271" customWidth="1"/>
    <col min="4" max="4" width="12.8515625" style="271" customWidth="1"/>
    <col min="5" max="5" width="8.7109375" style="257" customWidth="1"/>
    <col min="6" max="7" width="8.00390625" style="257" customWidth="1"/>
    <col min="8" max="10" width="8.140625" style="257" customWidth="1"/>
    <col min="11" max="11" width="8.421875" style="257" customWidth="1"/>
    <col min="12" max="12" width="8.140625" style="257" customWidth="1"/>
    <col min="13" max="13" width="11.28125" style="257" customWidth="1"/>
    <col min="14" max="14" width="11.8515625" style="257" customWidth="1"/>
    <col min="15" max="15" width="9.140625" style="271" customWidth="1"/>
    <col min="16" max="16" width="13.00390625" style="271" customWidth="1"/>
    <col min="17" max="16384" width="9.140625" style="257" customWidth="1"/>
  </cols>
  <sheetData>
    <row r="1" spans="4:14" ht="12.75" customHeight="1">
      <c r="D1" s="984"/>
      <c r="E1" s="984"/>
      <c r="F1" s="271"/>
      <c r="G1" s="271"/>
      <c r="H1" s="271"/>
      <c r="I1" s="271"/>
      <c r="J1" s="271"/>
      <c r="K1" s="271"/>
      <c r="L1" s="271"/>
      <c r="M1" s="986" t="s">
        <v>673</v>
      </c>
      <c r="N1" s="986"/>
    </row>
    <row r="2" spans="1:14" ht="15.75">
      <c r="A2" s="982" t="s">
        <v>0</v>
      </c>
      <c r="B2" s="982"/>
      <c r="C2" s="982"/>
      <c r="D2" s="982"/>
      <c r="E2" s="982"/>
      <c r="F2" s="982"/>
      <c r="G2" s="982"/>
      <c r="H2" s="982"/>
      <c r="I2" s="982"/>
      <c r="J2" s="982"/>
      <c r="K2" s="982"/>
      <c r="L2" s="982"/>
      <c r="M2" s="982"/>
      <c r="N2" s="982"/>
    </row>
    <row r="3" spans="1:14" ht="18">
      <c r="A3" s="983" t="s">
        <v>704</v>
      </c>
      <c r="B3" s="983"/>
      <c r="C3" s="983"/>
      <c r="D3" s="983"/>
      <c r="E3" s="983"/>
      <c r="F3" s="983"/>
      <c r="G3" s="983"/>
      <c r="H3" s="983"/>
      <c r="I3" s="983"/>
      <c r="J3" s="983"/>
      <c r="K3" s="983"/>
      <c r="L3" s="983"/>
      <c r="M3" s="983"/>
      <c r="N3" s="983"/>
    </row>
    <row r="4" spans="1:14" ht="9.75" customHeight="1">
      <c r="A4" s="992" t="s">
        <v>715</v>
      </c>
      <c r="B4" s="992"/>
      <c r="C4" s="992"/>
      <c r="D4" s="992"/>
      <c r="E4" s="992"/>
      <c r="F4" s="992"/>
      <c r="G4" s="992"/>
      <c r="H4" s="992"/>
      <c r="I4" s="992"/>
      <c r="J4" s="992"/>
      <c r="K4" s="992"/>
      <c r="L4" s="992"/>
      <c r="M4" s="992"/>
      <c r="N4" s="992"/>
    </row>
    <row r="5" spans="1:16" s="258" customFormat="1" ht="18.75" customHeight="1">
      <c r="A5" s="992"/>
      <c r="B5" s="992"/>
      <c r="C5" s="992"/>
      <c r="D5" s="992"/>
      <c r="E5" s="992"/>
      <c r="F5" s="992"/>
      <c r="G5" s="992"/>
      <c r="H5" s="992"/>
      <c r="I5" s="992"/>
      <c r="J5" s="992"/>
      <c r="K5" s="992"/>
      <c r="L5" s="992"/>
      <c r="M5" s="992"/>
      <c r="N5" s="992"/>
      <c r="O5" s="327"/>
      <c r="P5" s="327"/>
    </row>
    <row r="6" spans="1:14" ht="12.75">
      <c r="A6" s="985"/>
      <c r="B6" s="985"/>
      <c r="C6" s="985"/>
      <c r="D6" s="985"/>
      <c r="E6" s="985"/>
      <c r="F6" s="985"/>
      <c r="G6" s="985"/>
      <c r="H6" s="985"/>
      <c r="I6" s="985"/>
      <c r="J6" s="985"/>
      <c r="K6" s="985"/>
      <c r="L6" s="985"/>
      <c r="M6" s="985"/>
      <c r="N6" s="985"/>
    </row>
    <row r="7" spans="1:14" ht="12.75">
      <c r="A7" s="977" t="s">
        <v>1137</v>
      </c>
      <c r="B7" s="977"/>
      <c r="D7" s="300"/>
      <c r="E7" s="271"/>
      <c r="F7" s="271"/>
      <c r="G7" s="271"/>
      <c r="H7" s="973"/>
      <c r="I7" s="973"/>
      <c r="J7" s="973"/>
      <c r="K7" s="973"/>
      <c r="L7" s="973"/>
      <c r="M7" s="973"/>
      <c r="N7" s="973"/>
    </row>
    <row r="8" spans="1:16" ht="24.75" customHeight="1">
      <c r="A8" s="874" t="s">
        <v>2</v>
      </c>
      <c r="B8" s="874" t="s">
        <v>3</v>
      </c>
      <c r="C8" s="990" t="s">
        <v>489</v>
      </c>
      <c r="D8" s="978" t="s">
        <v>86</v>
      </c>
      <c r="E8" s="974" t="s">
        <v>87</v>
      </c>
      <c r="F8" s="975"/>
      <c r="G8" s="975"/>
      <c r="H8" s="976"/>
      <c r="I8" s="874" t="s">
        <v>654</v>
      </c>
      <c r="J8" s="874"/>
      <c r="K8" s="874"/>
      <c r="L8" s="874"/>
      <c r="M8" s="874"/>
      <c r="N8" s="874"/>
      <c r="O8" s="987" t="s">
        <v>852</v>
      </c>
      <c r="P8" s="987"/>
    </row>
    <row r="9" spans="1:16" ht="44.25" customHeight="1">
      <c r="A9" s="874"/>
      <c r="B9" s="874"/>
      <c r="C9" s="991"/>
      <c r="D9" s="979"/>
      <c r="E9" s="318" t="s">
        <v>92</v>
      </c>
      <c r="F9" s="318" t="s">
        <v>22</v>
      </c>
      <c r="G9" s="318" t="s">
        <v>44</v>
      </c>
      <c r="H9" s="318" t="s">
        <v>691</v>
      </c>
      <c r="I9" s="325" t="s">
        <v>19</v>
      </c>
      <c r="J9" s="325" t="s">
        <v>655</v>
      </c>
      <c r="K9" s="325" t="s">
        <v>656</v>
      </c>
      <c r="L9" s="325" t="s">
        <v>657</v>
      </c>
      <c r="M9" s="325" t="s">
        <v>658</v>
      </c>
      <c r="N9" s="325" t="s">
        <v>659</v>
      </c>
      <c r="O9" s="338" t="s">
        <v>866</v>
      </c>
      <c r="P9" s="338" t="s">
        <v>864</v>
      </c>
    </row>
    <row r="10" spans="1:16" s="334" customFormat="1" ht="12.75">
      <c r="A10" s="332">
        <v>1</v>
      </c>
      <c r="B10" s="332">
        <v>2</v>
      </c>
      <c r="C10" s="332">
        <v>3</v>
      </c>
      <c r="D10" s="332">
        <v>4</v>
      </c>
      <c r="E10" s="332">
        <v>5</v>
      </c>
      <c r="F10" s="332">
        <v>6</v>
      </c>
      <c r="G10" s="332">
        <v>7</v>
      </c>
      <c r="H10" s="332">
        <v>8</v>
      </c>
      <c r="I10" s="332">
        <v>9</v>
      </c>
      <c r="J10" s="332">
        <v>10</v>
      </c>
      <c r="K10" s="332">
        <v>11</v>
      </c>
      <c r="L10" s="332">
        <v>12</v>
      </c>
      <c r="M10" s="332">
        <v>13</v>
      </c>
      <c r="N10" s="332">
        <v>14</v>
      </c>
      <c r="O10" s="332">
        <v>15</v>
      </c>
      <c r="P10" s="332">
        <v>16</v>
      </c>
    </row>
    <row r="11" spans="1:16" s="334" customFormat="1" ht="15">
      <c r="A11" s="346">
        <v>1</v>
      </c>
      <c r="B11" s="347" t="s">
        <v>886</v>
      </c>
      <c r="C11" s="332">
        <v>44031</v>
      </c>
      <c r="D11" s="377">
        <v>35</v>
      </c>
      <c r="E11" s="455">
        <f>F11+G11</f>
        <v>231.16275</v>
      </c>
      <c r="F11" s="455">
        <f>C11*0.00015*28</f>
        <v>184.93019999999999</v>
      </c>
      <c r="G11" s="455">
        <f>C11*0.00015*7</f>
        <v>46.232549999999996</v>
      </c>
      <c r="H11" s="455">
        <v>0</v>
      </c>
      <c r="I11" s="455">
        <f>J11+K11+L11+M11</f>
        <v>46.232549999999996</v>
      </c>
      <c r="J11" s="455">
        <f>C11*0.00003*35</f>
        <v>46.232549999999996</v>
      </c>
      <c r="K11" s="332">
        <v>0</v>
      </c>
      <c r="L11" s="332">
        <v>0</v>
      </c>
      <c r="M11" s="332">
        <v>0</v>
      </c>
      <c r="N11" s="332">
        <v>0</v>
      </c>
      <c r="O11" s="332">
        <v>1500</v>
      </c>
      <c r="P11" s="455">
        <f>E11*0.015</f>
        <v>3.46744125</v>
      </c>
    </row>
    <row r="12" spans="1:16" s="334" customFormat="1" ht="15">
      <c r="A12" s="346">
        <v>2</v>
      </c>
      <c r="B12" s="347" t="s">
        <v>887</v>
      </c>
      <c r="C12" s="332">
        <v>61246</v>
      </c>
      <c r="D12" s="377">
        <v>35</v>
      </c>
      <c r="E12" s="455">
        <f aca="true" t="shared" si="0" ref="E12:E44">F12+G12</f>
        <v>321.54150000000004</v>
      </c>
      <c r="F12" s="455">
        <f aca="true" t="shared" si="1" ref="F12:F44">C12*0.00015*28</f>
        <v>257.2332</v>
      </c>
      <c r="G12" s="455">
        <f aca="true" t="shared" si="2" ref="G12:G44">C12*0.00015*7</f>
        <v>64.3083</v>
      </c>
      <c r="H12" s="455">
        <v>0</v>
      </c>
      <c r="I12" s="455">
        <f aca="true" t="shared" si="3" ref="I12:I44">J12+K12+L12+M12</f>
        <v>64.3083</v>
      </c>
      <c r="J12" s="455">
        <f aca="true" t="shared" si="4" ref="J12:J44">C12*0.00003*35</f>
        <v>64.3083</v>
      </c>
      <c r="K12" s="332">
        <v>0</v>
      </c>
      <c r="L12" s="332">
        <v>0</v>
      </c>
      <c r="M12" s="332">
        <v>0</v>
      </c>
      <c r="N12" s="332">
        <v>0</v>
      </c>
      <c r="O12" s="332">
        <v>1500</v>
      </c>
      <c r="P12" s="455">
        <f aca="true" t="shared" si="5" ref="P12:P44">E12*0.015</f>
        <v>4.8231225</v>
      </c>
    </row>
    <row r="13" spans="1:16" s="334" customFormat="1" ht="15">
      <c r="A13" s="346">
        <v>3</v>
      </c>
      <c r="B13" s="347" t="s">
        <v>888</v>
      </c>
      <c r="C13" s="332">
        <v>52303</v>
      </c>
      <c r="D13" s="377">
        <v>35</v>
      </c>
      <c r="E13" s="455">
        <f t="shared" si="0"/>
        <v>274.59074999999996</v>
      </c>
      <c r="F13" s="455">
        <f t="shared" si="1"/>
        <v>219.6726</v>
      </c>
      <c r="G13" s="455">
        <f t="shared" si="2"/>
        <v>54.91815</v>
      </c>
      <c r="H13" s="455">
        <v>0</v>
      </c>
      <c r="I13" s="455">
        <f t="shared" si="3"/>
        <v>54.918150000000004</v>
      </c>
      <c r="J13" s="455">
        <f t="shared" si="4"/>
        <v>54.918150000000004</v>
      </c>
      <c r="K13" s="332">
        <v>0</v>
      </c>
      <c r="L13" s="332">
        <v>0</v>
      </c>
      <c r="M13" s="332">
        <v>0</v>
      </c>
      <c r="N13" s="332">
        <v>0</v>
      </c>
      <c r="O13" s="332">
        <v>1500</v>
      </c>
      <c r="P13" s="455">
        <f t="shared" si="5"/>
        <v>4.118861249999999</v>
      </c>
    </row>
    <row r="14" spans="1:16" s="334" customFormat="1" ht="15">
      <c r="A14" s="346">
        <v>4</v>
      </c>
      <c r="B14" s="347" t="s">
        <v>889</v>
      </c>
      <c r="C14" s="332">
        <v>47307</v>
      </c>
      <c r="D14" s="377">
        <v>35</v>
      </c>
      <c r="E14" s="455">
        <f t="shared" si="0"/>
        <v>248.36174999999997</v>
      </c>
      <c r="F14" s="455">
        <f t="shared" si="1"/>
        <v>198.68939999999998</v>
      </c>
      <c r="G14" s="455">
        <f t="shared" si="2"/>
        <v>49.672349999999994</v>
      </c>
      <c r="H14" s="455">
        <v>0</v>
      </c>
      <c r="I14" s="455">
        <f t="shared" si="3"/>
        <v>49.67235</v>
      </c>
      <c r="J14" s="455">
        <f t="shared" si="4"/>
        <v>49.67235</v>
      </c>
      <c r="K14" s="332">
        <v>0</v>
      </c>
      <c r="L14" s="332">
        <v>0</v>
      </c>
      <c r="M14" s="332">
        <v>0</v>
      </c>
      <c r="N14" s="332">
        <v>0</v>
      </c>
      <c r="O14" s="332">
        <v>1500</v>
      </c>
      <c r="P14" s="455">
        <f t="shared" si="5"/>
        <v>3.7254262499999995</v>
      </c>
    </row>
    <row r="15" spans="1:16" s="334" customFormat="1" ht="15">
      <c r="A15" s="346">
        <v>5</v>
      </c>
      <c r="B15" s="347" t="s">
        <v>890</v>
      </c>
      <c r="C15" s="332">
        <v>35697</v>
      </c>
      <c r="D15" s="377">
        <v>35</v>
      </c>
      <c r="E15" s="455">
        <f t="shared" si="0"/>
        <v>187.40925</v>
      </c>
      <c r="F15" s="455">
        <f t="shared" si="1"/>
        <v>149.92739999999998</v>
      </c>
      <c r="G15" s="455">
        <f t="shared" si="2"/>
        <v>37.481849999999994</v>
      </c>
      <c r="H15" s="455">
        <v>0</v>
      </c>
      <c r="I15" s="455">
        <f t="shared" si="3"/>
        <v>37.48185</v>
      </c>
      <c r="J15" s="455">
        <f t="shared" si="4"/>
        <v>37.48185</v>
      </c>
      <c r="K15" s="332">
        <v>0</v>
      </c>
      <c r="L15" s="332">
        <v>0</v>
      </c>
      <c r="M15" s="332">
        <v>0</v>
      </c>
      <c r="N15" s="332">
        <v>0</v>
      </c>
      <c r="O15" s="332">
        <v>1500</v>
      </c>
      <c r="P15" s="455">
        <f t="shared" si="5"/>
        <v>2.8111387499999996</v>
      </c>
    </row>
    <row r="16" spans="1:16" s="334" customFormat="1" ht="15">
      <c r="A16" s="346">
        <v>6</v>
      </c>
      <c r="B16" s="347" t="s">
        <v>891</v>
      </c>
      <c r="C16" s="332">
        <v>22649</v>
      </c>
      <c r="D16" s="377">
        <v>35</v>
      </c>
      <c r="E16" s="455">
        <f t="shared" si="0"/>
        <v>118.90725</v>
      </c>
      <c r="F16" s="455">
        <f t="shared" si="1"/>
        <v>95.1258</v>
      </c>
      <c r="G16" s="455">
        <f t="shared" si="2"/>
        <v>23.78145</v>
      </c>
      <c r="H16" s="455">
        <v>0</v>
      </c>
      <c r="I16" s="455">
        <f t="shared" si="3"/>
        <v>23.78145</v>
      </c>
      <c r="J16" s="455">
        <f t="shared" si="4"/>
        <v>23.78145</v>
      </c>
      <c r="K16" s="332">
        <v>0</v>
      </c>
      <c r="L16" s="332">
        <v>0</v>
      </c>
      <c r="M16" s="332">
        <v>0</v>
      </c>
      <c r="N16" s="332">
        <v>0</v>
      </c>
      <c r="O16" s="332">
        <v>1500</v>
      </c>
      <c r="P16" s="455">
        <f t="shared" si="5"/>
        <v>1.78360875</v>
      </c>
    </row>
    <row r="17" spans="1:16" s="334" customFormat="1" ht="15">
      <c r="A17" s="346">
        <v>7</v>
      </c>
      <c r="B17" s="347" t="s">
        <v>892</v>
      </c>
      <c r="C17" s="332">
        <v>19060</v>
      </c>
      <c r="D17" s="377">
        <v>35</v>
      </c>
      <c r="E17" s="455">
        <f t="shared" si="0"/>
        <v>100.065</v>
      </c>
      <c r="F17" s="455">
        <f t="shared" si="1"/>
        <v>80.05199999999999</v>
      </c>
      <c r="G17" s="455">
        <f t="shared" si="2"/>
        <v>20.012999999999998</v>
      </c>
      <c r="H17" s="455">
        <v>0</v>
      </c>
      <c r="I17" s="455">
        <f t="shared" si="3"/>
        <v>20.012999999999998</v>
      </c>
      <c r="J17" s="455">
        <f t="shared" si="4"/>
        <v>20.012999999999998</v>
      </c>
      <c r="K17" s="332">
        <v>0</v>
      </c>
      <c r="L17" s="332">
        <v>0</v>
      </c>
      <c r="M17" s="332">
        <v>0</v>
      </c>
      <c r="N17" s="332">
        <v>0</v>
      </c>
      <c r="O17" s="332">
        <v>1500</v>
      </c>
      <c r="P17" s="455">
        <f t="shared" si="5"/>
        <v>1.500975</v>
      </c>
    </row>
    <row r="18" spans="1:16" s="334" customFormat="1" ht="15">
      <c r="A18" s="346">
        <v>8</v>
      </c>
      <c r="B18" s="347" t="s">
        <v>893</v>
      </c>
      <c r="C18" s="332">
        <v>32226</v>
      </c>
      <c r="D18" s="377">
        <v>35</v>
      </c>
      <c r="E18" s="455">
        <f t="shared" si="0"/>
        <v>169.1865</v>
      </c>
      <c r="F18" s="455">
        <f t="shared" si="1"/>
        <v>135.3492</v>
      </c>
      <c r="G18" s="455">
        <f t="shared" si="2"/>
        <v>33.8373</v>
      </c>
      <c r="H18" s="455">
        <v>0</v>
      </c>
      <c r="I18" s="455">
        <f t="shared" si="3"/>
        <v>33.8373</v>
      </c>
      <c r="J18" s="455">
        <f t="shared" si="4"/>
        <v>33.8373</v>
      </c>
      <c r="K18" s="332">
        <v>0</v>
      </c>
      <c r="L18" s="332">
        <v>0</v>
      </c>
      <c r="M18" s="332">
        <v>0</v>
      </c>
      <c r="N18" s="332">
        <v>0</v>
      </c>
      <c r="O18" s="332">
        <v>1500</v>
      </c>
      <c r="P18" s="455">
        <f t="shared" si="5"/>
        <v>2.5377975</v>
      </c>
    </row>
    <row r="19" spans="1:16" s="334" customFormat="1" ht="15">
      <c r="A19" s="346">
        <v>9</v>
      </c>
      <c r="B19" s="347" t="s">
        <v>894</v>
      </c>
      <c r="C19" s="332">
        <v>30192</v>
      </c>
      <c r="D19" s="377">
        <v>35</v>
      </c>
      <c r="E19" s="455">
        <f t="shared" si="0"/>
        <v>158.50799999999998</v>
      </c>
      <c r="F19" s="455">
        <f t="shared" si="1"/>
        <v>126.80639999999998</v>
      </c>
      <c r="G19" s="455">
        <f t="shared" si="2"/>
        <v>31.701599999999996</v>
      </c>
      <c r="H19" s="455">
        <v>0</v>
      </c>
      <c r="I19" s="455">
        <f t="shared" si="3"/>
        <v>31.7016</v>
      </c>
      <c r="J19" s="455">
        <f t="shared" si="4"/>
        <v>31.7016</v>
      </c>
      <c r="K19" s="332">
        <v>0</v>
      </c>
      <c r="L19" s="332">
        <v>0</v>
      </c>
      <c r="M19" s="332">
        <v>0</v>
      </c>
      <c r="N19" s="332">
        <v>0</v>
      </c>
      <c r="O19" s="332">
        <v>1500</v>
      </c>
      <c r="P19" s="455">
        <f t="shared" si="5"/>
        <v>2.37762</v>
      </c>
    </row>
    <row r="20" spans="1:16" s="334" customFormat="1" ht="15">
      <c r="A20" s="346">
        <v>10</v>
      </c>
      <c r="B20" s="347" t="s">
        <v>895</v>
      </c>
      <c r="C20" s="332">
        <v>32030</v>
      </c>
      <c r="D20" s="377">
        <v>35</v>
      </c>
      <c r="E20" s="455">
        <f t="shared" si="0"/>
        <v>168.15750000000003</v>
      </c>
      <c r="F20" s="455">
        <f t="shared" si="1"/>
        <v>134.526</v>
      </c>
      <c r="G20" s="455">
        <f t="shared" si="2"/>
        <v>33.6315</v>
      </c>
      <c r="H20" s="455">
        <v>0</v>
      </c>
      <c r="I20" s="455">
        <f t="shared" si="3"/>
        <v>33.6315</v>
      </c>
      <c r="J20" s="455">
        <f t="shared" si="4"/>
        <v>33.6315</v>
      </c>
      <c r="K20" s="332">
        <v>0</v>
      </c>
      <c r="L20" s="332">
        <v>0</v>
      </c>
      <c r="M20" s="332">
        <v>0</v>
      </c>
      <c r="N20" s="332">
        <v>0</v>
      </c>
      <c r="O20" s="332">
        <v>1500</v>
      </c>
      <c r="P20" s="455">
        <f t="shared" si="5"/>
        <v>2.5223625000000003</v>
      </c>
    </row>
    <row r="21" spans="1:16" s="334" customFormat="1" ht="15">
      <c r="A21" s="346">
        <v>11</v>
      </c>
      <c r="B21" s="347" t="s">
        <v>896</v>
      </c>
      <c r="C21" s="332">
        <v>27070</v>
      </c>
      <c r="D21" s="377">
        <v>35</v>
      </c>
      <c r="E21" s="455">
        <f t="shared" si="0"/>
        <v>142.11749999999998</v>
      </c>
      <c r="F21" s="455">
        <f t="shared" si="1"/>
        <v>113.69399999999999</v>
      </c>
      <c r="G21" s="455">
        <f t="shared" si="2"/>
        <v>28.423499999999997</v>
      </c>
      <c r="H21" s="455">
        <v>0</v>
      </c>
      <c r="I21" s="455">
        <f t="shared" si="3"/>
        <v>28.4235</v>
      </c>
      <c r="J21" s="455">
        <f t="shared" si="4"/>
        <v>28.4235</v>
      </c>
      <c r="K21" s="332">
        <v>0</v>
      </c>
      <c r="L21" s="332">
        <v>0</v>
      </c>
      <c r="M21" s="332">
        <v>0</v>
      </c>
      <c r="N21" s="332">
        <v>0</v>
      </c>
      <c r="O21" s="332">
        <v>1500</v>
      </c>
      <c r="P21" s="455">
        <f t="shared" si="5"/>
        <v>2.1317625</v>
      </c>
    </row>
    <row r="22" spans="1:16" s="334" customFormat="1" ht="15">
      <c r="A22" s="346">
        <v>12</v>
      </c>
      <c r="B22" s="347" t="s">
        <v>897</v>
      </c>
      <c r="C22" s="332">
        <v>12637</v>
      </c>
      <c r="D22" s="377">
        <v>35</v>
      </c>
      <c r="E22" s="455">
        <f t="shared" si="0"/>
        <v>66.34424999999999</v>
      </c>
      <c r="F22" s="455">
        <f t="shared" si="1"/>
        <v>53.075399999999995</v>
      </c>
      <c r="G22" s="455">
        <f t="shared" si="2"/>
        <v>13.268849999999999</v>
      </c>
      <c r="H22" s="455">
        <v>0</v>
      </c>
      <c r="I22" s="455">
        <f t="shared" si="3"/>
        <v>13.26885</v>
      </c>
      <c r="J22" s="455">
        <f t="shared" si="4"/>
        <v>13.26885</v>
      </c>
      <c r="K22" s="332">
        <v>0</v>
      </c>
      <c r="L22" s="332">
        <v>0</v>
      </c>
      <c r="M22" s="332">
        <v>0</v>
      </c>
      <c r="N22" s="332">
        <v>0</v>
      </c>
      <c r="O22" s="332">
        <v>1500</v>
      </c>
      <c r="P22" s="455">
        <f t="shared" si="5"/>
        <v>0.9951637499999998</v>
      </c>
    </row>
    <row r="23" spans="1:16" s="334" customFormat="1" ht="15">
      <c r="A23" s="346">
        <v>13</v>
      </c>
      <c r="B23" s="347" t="s">
        <v>898</v>
      </c>
      <c r="C23" s="332">
        <v>25512</v>
      </c>
      <c r="D23" s="377">
        <v>35</v>
      </c>
      <c r="E23" s="455">
        <f t="shared" si="0"/>
        <v>133.938</v>
      </c>
      <c r="F23" s="455">
        <f t="shared" si="1"/>
        <v>107.15039999999999</v>
      </c>
      <c r="G23" s="455">
        <f t="shared" si="2"/>
        <v>26.787599999999998</v>
      </c>
      <c r="H23" s="455">
        <v>0</v>
      </c>
      <c r="I23" s="455">
        <f t="shared" si="3"/>
        <v>26.7876</v>
      </c>
      <c r="J23" s="455">
        <f t="shared" si="4"/>
        <v>26.7876</v>
      </c>
      <c r="K23" s="332">
        <v>0</v>
      </c>
      <c r="L23" s="332">
        <v>0</v>
      </c>
      <c r="M23" s="332">
        <v>0</v>
      </c>
      <c r="N23" s="332">
        <v>0</v>
      </c>
      <c r="O23" s="332">
        <v>1500</v>
      </c>
      <c r="P23" s="455">
        <f t="shared" si="5"/>
        <v>2.00907</v>
      </c>
    </row>
    <row r="24" spans="1:16" s="334" customFormat="1" ht="15">
      <c r="A24" s="346">
        <v>14</v>
      </c>
      <c r="B24" s="347" t="s">
        <v>899</v>
      </c>
      <c r="C24" s="332">
        <v>17855</v>
      </c>
      <c r="D24" s="377">
        <v>35</v>
      </c>
      <c r="E24" s="455">
        <f t="shared" si="0"/>
        <v>93.73875</v>
      </c>
      <c r="F24" s="455">
        <f t="shared" si="1"/>
        <v>74.991</v>
      </c>
      <c r="G24" s="455">
        <f t="shared" si="2"/>
        <v>18.74775</v>
      </c>
      <c r="H24" s="455">
        <v>0</v>
      </c>
      <c r="I24" s="455">
        <f t="shared" si="3"/>
        <v>18.74775</v>
      </c>
      <c r="J24" s="455">
        <f t="shared" si="4"/>
        <v>18.74775</v>
      </c>
      <c r="K24" s="332">
        <v>0</v>
      </c>
      <c r="L24" s="332">
        <v>0</v>
      </c>
      <c r="M24" s="332">
        <v>0</v>
      </c>
      <c r="N24" s="332">
        <v>0</v>
      </c>
      <c r="O24" s="332">
        <v>1500</v>
      </c>
      <c r="P24" s="455">
        <f t="shared" si="5"/>
        <v>1.40608125</v>
      </c>
    </row>
    <row r="25" spans="1:16" s="334" customFormat="1" ht="15">
      <c r="A25" s="346">
        <v>15</v>
      </c>
      <c r="B25" s="347" t="s">
        <v>900</v>
      </c>
      <c r="C25" s="332">
        <v>11519</v>
      </c>
      <c r="D25" s="377">
        <v>35</v>
      </c>
      <c r="E25" s="455">
        <f t="shared" si="0"/>
        <v>60.47474999999999</v>
      </c>
      <c r="F25" s="455">
        <f t="shared" si="1"/>
        <v>48.379799999999996</v>
      </c>
      <c r="G25" s="455">
        <f t="shared" si="2"/>
        <v>12.094949999999999</v>
      </c>
      <c r="H25" s="455">
        <v>0</v>
      </c>
      <c r="I25" s="455">
        <f t="shared" si="3"/>
        <v>12.094949999999999</v>
      </c>
      <c r="J25" s="455">
        <f t="shared" si="4"/>
        <v>12.094949999999999</v>
      </c>
      <c r="K25" s="332">
        <v>0</v>
      </c>
      <c r="L25" s="332">
        <v>0</v>
      </c>
      <c r="M25" s="332">
        <v>0</v>
      </c>
      <c r="N25" s="332">
        <v>0</v>
      </c>
      <c r="O25" s="332">
        <v>1500</v>
      </c>
      <c r="P25" s="455">
        <f t="shared" si="5"/>
        <v>0.9071212499999999</v>
      </c>
    </row>
    <row r="26" spans="1:16" s="334" customFormat="1" ht="15">
      <c r="A26" s="346">
        <v>16</v>
      </c>
      <c r="B26" s="347" t="s">
        <v>901</v>
      </c>
      <c r="C26" s="332">
        <v>38562</v>
      </c>
      <c r="D26" s="377">
        <v>35</v>
      </c>
      <c r="E26" s="455">
        <f t="shared" si="0"/>
        <v>202.45049999999995</v>
      </c>
      <c r="F26" s="455">
        <f t="shared" si="1"/>
        <v>161.96039999999996</v>
      </c>
      <c r="G26" s="455">
        <f t="shared" si="2"/>
        <v>40.49009999999999</v>
      </c>
      <c r="H26" s="455">
        <v>0</v>
      </c>
      <c r="I26" s="455">
        <f t="shared" si="3"/>
        <v>40.4901</v>
      </c>
      <c r="J26" s="455">
        <f t="shared" si="4"/>
        <v>40.4901</v>
      </c>
      <c r="K26" s="332">
        <v>0</v>
      </c>
      <c r="L26" s="332">
        <v>0</v>
      </c>
      <c r="M26" s="332">
        <v>0</v>
      </c>
      <c r="N26" s="332">
        <v>0</v>
      </c>
      <c r="O26" s="332">
        <v>1500</v>
      </c>
      <c r="P26" s="455">
        <f t="shared" si="5"/>
        <v>3.0367574999999993</v>
      </c>
    </row>
    <row r="27" spans="1:16" s="334" customFormat="1" ht="15">
      <c r="A27" s="346">
        <v>17</v>
      </c>
      <c r="B27" s="347" t="s">
        <v>902</v>
      </c>
      <c r="C27" s="332">
        <v>23180</v>
      </c>
      <c r="D27" s="377">
        <v>35</v>
      </c>
      <c r="E27" s="455">
        <f t="shared" si="0"/>
        <v>121.695</v>
      </c>
      <c r="F27" s="455">
        <f t="shared" si="1"/>
        <v>97.356</v>
      </c>
      <c r="G27" s="455">
        <f t="shared" si="2"/>
        <v>24.339</v>
      </c>
      <c r="H27" s="455">
        <v>0</v>
      </c>
      <c r="I27" s="455">
        <f t="shared" si="3"/>
        <v>24.339000000000002</v>
      </c>
      <c r="J27" s="455">
        <f t="shared" si="4"/>
        <v>24.339000000000002</v>
      </c>
      <c r="K27" s="332">
        <v>0</v>
      </c>
      <c r="L27" s="332">
        <v>0</v>
      </c>
      <c r="M27" s="332">
        <v>0</v>
      </c>
      <c r="N27" s="332">
        <v>0</v>
      </c>
      <c r="O27" s="332">
        <v>1500</v>
      </c>
      <c r="P27" s="455">
        <f t="shared" si="5"/>
        <v>1.8254249999999999</v>
      </c>
    </row>
    <row r="28" spans="1:16" s="334" customFormat="1" ht="15">
      <c r="A28" s="348">
        <v>18</v>
      </c>
      <c r="B28" s="349" t="s">
        <v>903</v>
      </c>
      <c r="C28" s="332">
        <v>47351</v>
      </c>
      <c r="D28" s="377">
        <v>35</v>
      </c>
      <c r="E28" s="455">
        <f t="shared" si="0"/>
        <v>248.59275</v>
      </c>
      <c r="F28" s="455">
        <f t="shared" si="1"/>
        <v>198.8742</v>
      </c>
      <c r="G28" s="455">
        <f t="shared" si="2"/>
        <v>49.71855</v>
      </c>
      <c r="H28" s="455">
        <v>0</v>
      </c>
      <c r="I28" s="455">
        <f t="shared" si="3"/>
        <v>49.71855</v>
      </c>
      <c r="J28" s="455">
        <f t="shared" si="4"/>
        <v>49.71855</v>
      </c>
      <c r="K28" s="332">
        <v>0</v>
      </c>
      <c r="L28" s="332">
        <v>0</v>
      </c>
      <c r="M28" s="332">
        <v>0</v>
      </c>
      <c r="N28" s="332">
        <v>0</v>
      </c>
      <c r="O28" s="332">
        <v>1500</v>
      </c>
      <c r="P28" s="455">
        <f t="shared" si="5"/>
        <v>3.7288912499999998</v>
      </c>
    </row>
    <row r="29" spans="1:16" s="334" customFormat="1" ht="15">
      <c r="A29" s="346">
        <v>19</v>
      </c>
      <c r="B29" s="347" t="s">
        <v>904</v>
      </c>
      <c r="C29" s="332">
        <v>15838</v>
      </c>
      <c r="D29" s="377">
        <v>35</v>
      </c>
      <c r="E29" s="455">
        <f t="shared" si="0"/>
        <v>83.14949999999999</v>
      </c>
      <c r="F29" s="455">
        <f t="shared" si="1"/>
        <v>66.5196</v>
      </c>
      <c r="G29" s="455">
        <f t="shared" si="2"/>
        <v>16.6299</v>
      </c>
      <c r="H29" s="455">
        <v>0</v>
      </c>
      <c r="I29" s="455">
        <f t="shared" si="3"/>
        <v>16.6299</v>
      </c>
      <c r="J29" s="455">
        <f t="shared" si="4"/>
        <v>16.6299</v>
      </c>
      <c r="K29" s="332">
        <v>0</v>
      </c>
      <c r="L29" s="332">
        <v>0</v>
      </c>
      <c r="M29" s="332">
        <v>0</v>
      </c>
      <c r="N29" s="332">
        <v>0</v>
      </c>
      <c r="O29" s="332">
        <v>1500</v>
      </c>
      <c r="P29" s="455">
        <f t="shared" si="5"/>
        <v>1.2472424999999998</v>
      </c>
    </row>
    <row r="30" spans="1:16" s="334" customFormat="1" ht="15">
      <c r="A30" s="348">
        <v>20</v>
      </c>
      <c r="B30" s="349" t="s">
        <v>905</v>
      </c>
      <c r="C30" s="332">
        <v>49127</v>
      </c>
      <c r="D30" s="377">
        <v>35</v>
      </c>
      <c r="E30" s="455">
        <f t="shared" si="0"/>
        <v>257.91675</v>
      </c>
      <c r="F30" s="455">
        <f t="shared" si="1"/>
        <v>206.33339999999998</v>
      </c>
      <c r="G30" s="455">
        <f t="shared" si="2"/>
        <v>51.583349999999996</v>
      </c>
      <c r="H30" s="455">
        <v>0</v>
      </c>
      <c r="I30" s="455">
        <f t="shared" si="3"/>
        <v>51.58335</v>
      </c>
      <c r="J30" s="455">
        <f t="shared" si="4"/>
        <v>51.58335</v>
      </c>
      <c r="K30" s="332">
        <v>0</v>
      </c>
      <c r="L30" s="332">
        <v>0</v>
      </c>
      <c r="M30" s="332">
        <v>0</v>
      </c>
      <c r="N30" s="332">
        <v>0</v>
      </c>
      <c r="O30" s="332">
        <v>1500</v>
      </c>
      <c r="P30" s="455">
        <f t="shared" si="5"/>
        <v>3.8687512499999994</v>
      </c>
    </row>
    <row r="31" spans="1:16" s="334" customFormat="1" ht="15">
      <c r="A31" s="346">
        <v>21</v>
      </c>
      <c r="B31" s="347" t="s">
        <v>906</v>
      </c>
      <c r="C31" s="332">
        <v>7245</v>
      </c>
      <c r="D31" s="377">
        <v>35</v>
      </c>
      <c r="E31" s="455">
        <f t="shared" si="0"/>
        <v>38.036249999999995</v>
      </c>
      <c r="F31" s="455">
        <f t="shared" si="1"/>
        <v>30.428999999999995</v>
      </c>
      <c r="G31" s="455">
        <f t="shared" si="2"/>
        <v>7.607249999999999</v>
      </c>
      <c r="H31" s="455">
        <v>0</v>
      </c>
      <c r="I31" s="455">
        <f t="shared" si="3"/>
        <v>7.6072500000000005</v>
      </c>
      <c r="J31" s="455">
        <f t="shared" si="4"/>
        <v>7.6072500000000005</v>
      </c>
      <c r="K31" s="332">
        <v>0</v>
      </c>
      <c r="L31" s="332">
        <v>0</v>
      </c>
      <c r="M31" s="332">
        <v>0</v>
      </c>
      <c r="N31" s="332">
        <v>0</v>
      </c>
      <c r="O31" s="332">
        <v>1500</v>
      </c>
      <c r="P31" s="455">
        <f t="shared" si="5"/>
        <v>0.5705437499999999</v>
      </c>
    </row>
    <row r="32" spans="1:16" s="334" customFormat="1" ht="30">
      <c r="A32" s="346">
        <v>22</v>
      </c>
      <c r="B32" s="347" t="s">
        <v>907</v>
      </c>
      <c r="C32" s="332">
        <v>15619</v>
      </c>
      <c r="D32" s="377">
        <v>35</v>
      </c>
      <c r="E32" s="455">
        <f t="shared" si="0"/>
        <v>81.99975</v>
      </c>
      <c r="F32" s="455">
        <f t="shared" si="1"/>
        <v>65.5998</v>
      </c>
      <c r="G32" s="455">
        <f t="shared" si="2"/>
        <v>16.39995</v>
      </c>
      <c r="H32" s="455">
        <v>0</v>
      </c>
      <c r="I32" s="455">
        <f t="shared" si="3"/>
        <v>16.39995</v>
      </c>
      <c r="J32" s="455">
        <f t="shared" si="4"/>
        <v>16.39995</v>
      </c>
      <c r="K32" s="332">
        <v>0</v>
      </c>
      <c r="L32" s="332">
        <v>0</v>
      </c>
      <c r="M32" s="332">
        <v>0</v>
      </c>
      <c r="N32" s="332">
        <v>0</v>
      </c>
      <c r="O32" s="332">
        <v>1500</v>
      </c>
      <c r="P32" s="455">
        <f t="shared" si="5"/>
        <v>1.2299962500000001</v>
      </c>
    </row>
    <row r="33" spans="1:16" s="334" customFormat="1" ht="15">
      <c r="A33" s="346">
        <v>23</v>
      </c>
      <c r="B33" s="347" t="s">
        <v>908</v>
      </c>
      <c r="C33" s="332">
        <v>60003</v>
      </c>
      <c r="D33" s="377">
        <v>35</v>
      </c>
      <c r="E33" s="455">
        <f t="shared" si="0"/>
        <v>315.01574999999997</v>
      </c>
      <c r="F33" s="455">
        <f t="shared" si="1"/>
        <v>252.01259999999996</v>
      </c>
      <c r="G33" s="455">
        <f t="shared" si="2"/>
        <v>63.00314999999999</v>
      </c>
      <c r="H33" s="455">
        <v>0</v>
      </c>
      <c r="I33" s="455">
        <f t="shared" si="3"/>
        <v>63.00315</v>
      </c>
      <c r="J33" s="455">
        <f t="shared" si="4"/>
        <v>63.00315</v>
      </c>
      <c r="K33" s="332">
        <v>0</v>
      </c>
      <c r="L33" s="332">
        <v>0</v>
      </c>
      <c r="M33" s="332">
        <v>0</v>
      </c>
      <c r="N33" s="332">
        <v>0</v>
      </c>
      <c r="O33" s="332">
        <v>1500</v>
      </c>
      <c r="P33" s="455">
        <f t="shared" si="5"/>
        <v>4.725236249999999</v>
      </c>
    </row>
    <row r="34" spans="1:16" s="334" customFormat="1" ht="15">
      <c r="A34" s="346">
        <v>24</v>
      </c>
      <c r="B34" s="347" t="s">
        <v>909</v>
      </c>
      <c r="C34" s="332">
        <v>40371</v>
      </c>
      <c r="D34" s="377">
        <v>35</v>
      </c>
      <c r="E34" s="455">
        <f t="shared" si="0"/>
        <v>211.94774999999996</v>
      </c>
      <c r="F34" s="455">
        <f t="shared" si="1"/>
        <v>169.55819999999997</v>
      </c>
      <c r="G34" s="455">
        <f t="shared" si="2"/>
        <v>42.38954999999999</v>
      </c>
      <c r="H34" s="455">
        <v>0</v>
      </c>
      <c r="I34" s="455">
        <f t="shared" si="3"/>
        <v>42.38955</v>
      </c>
      <c r="J34" s="455">
        <f t="shared" si="4"/>
        <v>42.38955</v>
      </c>
      <c r="K34" s="332">
        <v>0</v>
      </c>
      <c r="L34" s="332">
        <v>0</v>
      </c>
      <c r="M34" s="332">
        <v>0</v>
      </c>
      <c r="N34" s="332">
        <v>0</v>
      </c>
      <c r="O34" s="332">
        <v>1500</v>
      </c>
      <c r="P34" s="455">
        <f t="shared" si="5"/>
        <v>3.179216249999999</v>
      </c>
    </row>
    <row r="35" spans="1:16" s="334" customFormat="1" ht="15">
      <c r="A35" s="346">
        <v>25</v>
      </c>
      <c r="B35" s="347" t="s">
        <v>910</v>
      </c>
      <c r="C35" s="332">
        <v>77730</v>
      </c>
      <c r="D35" s="377">
        <v>35</v>
      </c>
      <c r="E35" s="455">
        <f t="shared" si="0"/>
        <v>408.0825</v>
      </c>
      <c r="F35" s="455">
        <f t="shared" si="1"/>
        <v>326.466</v>
      </c>
      <c r="G35" s="455">
        <f t="shared" si="2"/>
        <v>81.6165</v>
      </c>
      <c r="H35" s="455">
        <v>0</v>
      </c>
      <c r="I35" s="455">
        <f t="shared" si="3"/>
        <v>81.6165</v>
      </c>
      <c r="J35" s="455">
        <f t="shared" si="4"/>
        <v>81.6165</v>
      </c>
      <c r="K35" s="332">
        <v>0</v>
      </c>
      <c r="L35" s="332">
        <v>0</v>
      </c>
      <c r="M35" s="332">
        <v>0</v>
      </c>
      <c r="N35" s="332">
        <v>0</v>
      </c>
      <c r="O35" s="332">
        <v>1500</v>
      </c>
      <c r="P35" s="455">
        <f t="shared" si="5"/>
        <v>6.121237499999999</v>
      </c>
    </row>
    <row r="36" spans="1:16" s="334" customFormat="1" ht="15">
      <c r="A36" s="346">
        <v>26</v>
      </c>
      <c r="B36" s="347" t="s">
        <v>911</v>
      </c>
      <c r="C36" s="332">
        <v>76619</v>
      </c>
      <c r="D36" s="377">
        <v>35</v>
      </c>
      <c r="E36" s="455">
        <f t="shared" si="0"/>
        <v>402.24974999999995</v>
      </c>
      <c r="F36" s="455">
        <f t="shared" si="1"/>
        <v>321.79979999999995</v>
      </c>
      <c r="G36" s="455">
        <f t="shared" si="2"/>
        <v>80.44994999999999</v>
      </c>
      <c r="H36" s="455">
        <v>0</v>
      </c>
      <c r="I36" s="455">
        <f t="shared" si="3"/>
        <v>80.44995</v>
      </c>
      <c r="J36" s="455">
        <f t="shared" si="4"/>
        <v>80.44995</v>
      </c>
      <c r="K36" s="332">
        <v>0</v>
      </c>
      <c r="L36" s="332">
        <v>0</v>
      </c>
      <c r="M36" s="332">
        <v>0</v>
      </c>
      <c r="N36" s="332">
        <v>0</v>
      </c>
      <c r="O36" s="332">
        <v>1500</v>
      </c>
      <c r="P36" s="455">
        <f t="shared" si="5"/>
        <v>6.033746249999999</v>
      </c>
    </row>
    <row r="37" spans="1:16" s="334" customFormat="1" ht="15">
      <c r="A37" s="346">
        <v>27</v>
      </c>
      <c r="B37" s="347" t="s">
        <v>912</v>
      </c>
      <c r="C37" s="332">
        <v>86133</v>
      </c>
      <c r="D37" s="377">
        <v>35</v>
      </c>
      <c r="E37" s="455">
        <f t="shared" si="0"/>
        <v>452.1982499999999</v>
      </c>
      <c r="F37" s="455">
        <f t="shared" si="1"/>
        <v>361.75859999999994</v>
      </c>
      <c r="G37" s="455">
        <f t="shared" si="2"/>
        <v>90.43964999999999</v>
      </c>
      <c r="H37" s="455">
        <v>0</v>
      </c>
      <c r="I37" s="455">
        <f t="shared" si="3"/>
        <v>90.43965</v>
      </c>
      <c r="J37" s="455">
        <f t="shared" si="4"/>
        <v>90.43965</v>
      </c>
      <c r="K37" s="332">
        <v>0</v>
      </c>
      <c r="L37" s="332">
        <v>0</v>
      </c>
      <c r="M37" s="332">
        <v>0</v>
      </c>
      <c r="N37" s="332">
        <v>0</v>
      </c>
      <c r="O37" s="332">
        <v>1500</v>
      </c>
      <c r="P37" s="455">
        <f t="shared" si="5"/>
        <v>6.782973749999998</v>
      </c>
    </row>
    <row r="38" spans="1:16" s="334" customFormat="1" ht="15">
      <c r="A38" s="346">
        <v>28</v>
      </c>
      <c r="B38" s="347" t="s">
        <v>913</v>
      </c>
      <c r="C38" s="332">
        <v>91407</v>
      </c>
      <c r="D38" s="377">
        <v>35</v>
      </c>
      <c r="E38" s="455">
        <f t="shared" si="0"/>
        <v>479.88674999999995</v>
      </c>
      <c r="F38" s="455">
        <f t="shared" si="1"/>
        <v>383.90939999999995</v>
      </c>
      <c r="G38" s="455">
        <f t="shared" si="2"/>
        <v>95.97734999999999</v>
      </c>
      <c r="H38" s="455">
        <v>0</v>
      </c>
      <c r="I38" s="455">
        <f t="shared" si="3"/>
        <v>95.97735</v>
      </c>
      <c r="J38" s="455">
        <f t="shared" si="4"/>
        <v>95.97735</v>
      </c>
      <c r="K38" s="332">
        <v>0</v>
      </c>
      <c r="L38" s="332">
        <v>0</v>
      </c>
      <c r="M38" s="332">
        <v>0</v>
      </c>
      <c r="N38" s="332">
        <v>0</v>
      </c>
      <c r="O38" s="332">
        <v>1500</v>
      </c>
      <c r="P38" s="455">
        <f t="shared" si="5"/>
        <v>7.198301249999999</v>
      </c>
    </row>
    <row r="39" spans="1:16" s="334" customFormat="1" ht="15">
      <c r="A39" s="346">
        <v>29</v>
      </c>
      <c r="B39" s="347" t="s">
        <v>914</v>
      </c>
      <c r="C39" s="332">
        <v>59151</v>
      </c>
      <c r="D39" s="377">
        <v>35</v>
      </c>
      <c r="E39" s="455">
        <f t="shared" si="0"/>
        <v>310.54274999999996</v>
      </c>
      <c r="F39" s="455">
        <f t="shared" si="1"/>
        <v>248.43419999999995</v>
      </c>
      <c r="G39" s="455">
        <f t="shared" si="2"/>
        <v>62.10854999999999</v>
      </c>
      <c r="H39" s="455">
        <v>0</v>
      </c>
      <c r="I39" s="455">
        <f t="shared" si="3"/>
        <v>62.10855</v>
      </c>
      <c r="J39" s="455">
        <f t="shared" si="4"/>
        <v>62.10855</v>
      </c>
      <c r="K39" s="332">
        <v>0</v>
      </c>
      <c r="L39" s="332">
        <v>0</v>
      </c>
      <c r="M39" s="332">
        <v>0</v>
      </c>
      <c r="N39" s="332">
        <v>0</v>
      </c>
      <c r="O39" s="332">
        <v>1500</v>
      </c>
      <c r="P39" s="455">
        <f t="shared" si="5"/>
        <v>4.658141249999999</v>
      </c>
    </row>
    <row r="40" spans="1:16" s="334" customFormat="1" ht="15">
      <c r="A40" s="346">
        <v>30</v>
      </c>
      <c r="B40" s="347" t="s">
        <v>915</v>
      </c>
      <c r="C40" s="332">
        <v>103836</v>
      </c>
      <c r="D40" s="377">
        <v>35</v>
      </c>
      <c r="E40" s="455">
        <f t="shared" si="0"/>
        <v>545.1389999999999</v>
      </c>
      <c r="F40" s="455">
        <f t="shared" si="1"/>
        <v>436.11119999999994</v>
      </c>
      <c r="G40" s="455">
        <f t="shared" si="2"/>
        <v>109.02779999999998</v>
      </c>
      <c r="H40" s="455">
        <v>0</v>
      </c>
      <c r="I40" s="455">
        <f t="shared" si="3"/>
        <v>109.02780000000001</v>
      </c>
      <c r="J40" s="455">
        <f t="shared" si="4"/>
        <v>109.02780000000001</v>
      </c>
      <c r="K40" s="332">
        <v>0</v>
      </c>
      <c r="L40" s="332">
        <v>0</v>
      </c>
      <c r="M40" s="332">
        <v>0</v>
      </c>
      <c r="N40" s="332">
        <v>0</v>
      </c>
      <c r="O40" s="332">
        <v>1500</v>
      </c>
      <c r="P40" s="455">
        <f t="shared" si="5"/>
        <v>8.177084999999998</v>
      </c>
    </row>
    <row r="41" spans="1:16" s="334" customFormat="1" ht="15">
      <c r="A41" s="346">
        <v>31</v>
      </c>
      <c r="B41" s="347" t="s">
        <v>916</v>
      </c>
      <c r="C41" s="332">
        <v>97240</v>
      </c>
      <c r="D41" s="377">
        <v>35</v>
      </c>
      <c r="E41" s="455">
        <f t="shared" si="0"/>
        <v>510.50999999999993</v>
      </c>
      <c r="F41" s="455">
        <f t="shared" si="1"/>
        <v>408.40799999999996</v>
      </c>
      <c r="G41" s="455">
        <f t="shared" si="2"/>
        <v>102.10199999999999</v>
      </c>
      <c r="H41" s="455">
        <v>0</v>
      </c>
      <c r="I41" s="455">
        <f t="shared" si="3"/>
        <v>102.102</v>
      </c>
      <c r="J41" s="455">
        <f t="shared" si="4"/>
        <v>102.102</v>
      </c>
      <c r="K41" s="332">
        <v>0</v>
      </c>
      <c r="L41" s="332">
        <v>0</v>
      </c>
      <c r="M41" s="332">
        <v>0</v>
      </c>
      <c r="N41" s="332">
        <v>0</v>
      </c>
      <c r="O41" s="332">
        <v>1500</v>
      </c>
      <c r="P41" s="455">
        <f t="shared" si="5"/>
        <v>7.6576499999999985</v>
      </c>
    </row>
    <row r="42" spans="1:16" s="334" customFormat="1" ht="15">
      <c r="A42" s="346">
        <v>32</v>
      </c>
      <c r="B42" s="347" t="s">
        <v>917</v>
      </c>
      <c r="C42" s="332">
        <v>61930</v>
      </c>
      <c r="D42" s="377">
        <v>35</v>
      </c>
      <c r="E42" s="455">
        <f t="shared" si="0"/>
        <v>325.13249999999994</v>
      </c>
      <c r="F42" s="455">
        <f t="shared" si="1"/>
        <v>260.10599999999994</v>
      </c>
      <c r="G42" s="455">
        <f t="shared" si="2"/>
        <v>65.02649999999998</v>
      </c>
      <c r="H42" s="455">
        <v>0</v>
      </c>
      <c r="I42" s="455">
        <f t="shared" si="3"/>
        <v>65.0265</v>
      </c>
      <c r="J42" s="455">
        <f t="shared" si="4"/>
        <v>65.0265</v>
      </c>
      <c r="K42" s="332">
        <v>0</v>
      </c>
      <c r="L42" s="332">
        <v>0</v>
      </c>
      <c r="M42" s="332">
        <v>0</v>
      </c>
      <c r="N42" s="332">
        <v>0</v>
      </c>
      <c r="O42" s="332">
        <v>1500</v>
      </c>
      <c r="P42" s="455">
        <f t="shared" si="5"/>
        <v>4.8769874999999985</v>
      </c>
    </row>
    <row r="43" spans="1:16" s="334" customFormat="1" ht="15">
      <c r="A43" s="346">
        <v>33</v>
      </c>
      <c r="B43" s="347" t="s">
        <v>918</v>
      </c>
      <c r="C43" s="332">
        <v>78772</v>
      </c>
      <c r="D43" s="377">
        <v>35</v>
      </c>
      <c r="E43" s="455">
        <f t="shared" si="0"/>
        <v>413.553</v>
      </c>
      <c r="F43" s="455">
        <f t="shared" si="1"/>
        <v>330.8424</v>
      </c>
      <c r="G43" s="455">
        <f t="shared" si="2"/>
        <v>82.7106</v>
      </c>
      <c r="H43" s="455">
        <v>0</v>
      </c>
      <c r="I43" s="455">
        <f t="shared" si="3"/>
        <v>82.7106</v>
      </c>
      <c r="J43" s="455">
        <f t="shared" si="4"/>
        <v>82.7106</v>
      </c>
      <c r="K43" s="332">
        <v>0</v>
      </c>
      <c r="L43" s="332">
        <v>0</v>
      </c>
      <c r="M43" s="332">
        <v>0</v>
      </c>
      <c r="N43" s="332">
        <v>0</v>
      </c>
      <c r="O43" s="332">
        <v>1500</v>
      </c>
      <c r="P43" s="455">
        <f t="shared" si="5"/>
        <v>6.203295</v>
      </c>
    </row>
    <row r="44" spans="1:16" s="334" customFormat="1" ht="15">
      <c r="A44" s="346">
        <v>34</v>
      </c>
      <c r="B44" s="347" t="s">
        <v>919</v>
      </c>
      <c r="C44" s="332">
        <v>53277</v>
      </c>
      <c r="D44" s="377">
        <v>35</v>
      </c>
      <c r="E44" s="455">
        <f t="shared" si="0"/>
        <v>279.70425</v>
      </c>
      <c r="F44" s="455">
        <f t="shared" si="1"/>
        <v>223.7634</v>
      </c>
      <c r="G44" s="455">
        <f t="shared" si="2"/>
        <v>55.94085</v>
      </c>
      <c r="H44" s="455">
        <v>0</v>
      </c>
      <c r="I44" s="455">
        <f t="shared" si="3"/>
        <v>55.940850000000005</v>
      </c>
      <c r="J44" s="455">
        <f t="shared" si="4"/>
        <v>55.940850000000005</v>
      </c>
      <c r="K44" s="332">
        <v>0</v>
      </c>
      <c r="L44" s="332">
        <v>0</v>
      </c>
      <c r="M44" s="332">
        <v>0</v>
      </c>
      <c r="N44" s="332">
        <v>0</v>
      </c>
      <c r="O44" s="332">
        <v>1500</v>
      </c>
      <c r="P44" s="455">
        <f t="shared" si="5"/>
        <v>4.19556375</v>
      </c>
    </row>
    <row r="45" spans="1:16" ht="12.75">
      <c r="A45" s="275" t="s">
        <v>19</v>
      </c>
      <c r="B45" s="276"/>
      <c r="C45" s="332">
        <f>SUM(C11:C44)</f>
        <v>1554725</v>
      </c>
      <c r="D45" s="377">
        <v>35</v>
      </c>
      <c r="E45" s="350">
        <f>SUM(E11:E44)</f>
        <v>8162.306249999999</v>
      </c>
      <c r="F45" s="350">
        <f>SUM(F11:F44)</f>
        <v>6529.844999999999</v>
      </c>
      <c r="G45" s="350">
        <f>SUM(G11:G44)</f>
        <v>1632.4612499999998</v>
      </c>
      <c r="H45" s="455">
        <v>0</v>
      </c>
      <c r="I45" s="350">
        <f>SUM(I11:I44)</f>
        <v>1632.4612499999998</v>
      </c>
      <c r="J45" s="350">
        <f>SUM(J11:J44)</f>
        <v>1632.4612499999998</v>
      </c>
      <c r="K45" s="332">
        <v>0</v>
      </c>
      <c r="L45" s="332">
        <v>0</v>
      </c>
      <c r="M45" s="332">
        <v>0</v>
      </c>
      <c r="N45" s="332">
        <v>0</v>
      </c>
      <c r="O45" s="350"/>
      <c r="P45" s="456">
        <f>SUM(P11:P44)</f>
        <v>122.43459374999999</v>
      </c>
    </row>
    <row r="46" spans="1:16" ht="12.75">
      <c r="A46" s="277"/>
      <c r="B46" s="277"/>
      <c r="C46" s="277"/>
      <c r="D46" s="277"/>
      <c r="E46" s="271"/>
      <c r="F46" s="271"/>
      <c r="G46" s="271"/>
      <c r="H46" s="271"/>
      <c r="I46" s="271"/>
      <c r="J46" s="271"/>
      <c r="K46" s="271"/>
      <c r="L46" s="271"/>
      <c r="M46" s="271"/>
      <c r="N46" s="271"/>
      <c r="P46" s="424"/>
    </row>
    <row r="47" spans="1:14" ht="12.75">
      <c r="A47" s="278"/>
      <c r="B47" s="279"/>
      <c r="C47" s="279"/>
      <c r="D47" s="277"/>
      <c r="E47" s="271"/>
      <c r="F47" s="271"/>
      <c r="G47" s="271"/>
      <c r="H47" s="271"/>
      <c r="I47" s="271"/>
      <c r="J47" s="271"/>
      <c r="K47" s="271"/>
      <c r="L47" s="271"/>
      <c r="M47" s="271"/>
      <c r="N47" s="271"/>
    </row>
    <row r="48" spans="1:14" ht="12.75">
      <c r="A48" s="280"/>
      <c r="B48" s="280"/>
      <c r="C48" s="280"/>
      <c r="E48" s="271"/>
      <c r="F48" s="271"/>
      <c r="G48" s="271"/>
      <c r="H48" s="271"/>
      <c r="I48" s="271"/>
      <c r="J48" s="271"/>
      <c r="K48" s="271"/>
      <c r="L48" s="271"/>
      <c r="M48" s="271"/>
      <c r="N48" s="271"/>
    </row>
    <row r="49" spans="1:14" ht="12.75">
      <c r="A49" s="280"/>
      <c r="B49" s="280"/>
      <c r="C49" s="280"/>
      <c r="E49" s="271"/>
      <c r="F49" s="271"/>
      <c r="G49" s="271"/>
      <c r="H49" s="271"/>
      <c r="I49" s="271"/>
      <c r="J49" s="271"/>
      <c r="K49" s="271"/>
      <c r="L49" s="271"/>
      <c r="M49" s="271"/>
      <c r="N49" s="271"/>
    </row>
    <row r="50" spans="1:14" ht="12.75">
      <c r="A50" s="280"/>
      <c r="B50" s="280"/>
      <c r="C50" s="280"/>
      <c r="E50" s="271"/>
      <c r="F50" s="271"/>
      <c r="G50" s="271"/>
      <c r="H50" s="271"/>
      <c r="I50" s="271"/>
      <c r="J50" s="271"/>
      <c r="K50" s="271"/>
      <c r="L50" s="271"/>
      <c r="M50" s="271"/>
      <c r="N50" s="271"/>
    </row>
    <row r="51" spans="1:14" ht="12.75">
      <c r="A51" s="280"/>
      <c r="B51" s="280"/>
      <c r="C51" s="280"/>
      <c r="E51" s="271"/>
      <c r="F51" s="271"/>
      <c r="G51" s="271"/>
      <c r="H51" s="271"/>
      <c r="I51" s="271"/>
      <c r="J51" s="271"/>
      <c r="K51" s="271"/>
      <c r="L51" s="271"/>
      <c r="M51" s="271"/>
      <c r="N51" s="271"/>
    </row>
    <row r="52" spans="1:14" ht="12.75">
      <c r="A52" s="280" t="s">
        <v>12</v>
      </c>
      <c r="D52" s="280"/>
      <c r="E52" s="271"/>
      <c r="F52" s="280"/>
      <c r="G52" s="280"/>
      <c r="H52" s="280"/>
      <c r="I52" s="280"/>
      <c r="J52" s="280"/>
      <c r="K52" s="280"/>
      <c r="L52" s="280" t="s">
        <v>867</v>
      </c>
      <c r="M52" s="280"/>
      <c r="N52" s="280"/>
    </row>
    <row r="53" spans="5:14" ht="12.75" customHeight="1">
      <c r="E53" s="280"/>
      <c r="F53" s="980" t="s">
        <v>14</v>
      </c>
      <c r="G53" s="980"/>
      <c r="H53" s="980"/>
      <c r="I53" s="980"/>
      <c r="J53" s="980"/>
      <c r="K53" s="980"/>
      <c r="L53" s="980"/>
      <c r="M53" s="980"/>
      <c r="N53" s="980"/>
    </row>
    <row r="54" spans="5:14" ht="12.75" customHeight="1">
      <c r="E54" s="980" t="s">
        <v>88</v>
      </c>
      <c r="F54" s="980"/>
      <c r="G54" s="980"/>
      <c r="H54" s="980"/>
      <c r="I54" s="980"/>
      <c r="J54" s="980"/>
      <c r="K54" s="980"/>
      <c r="L54" s="980"/>
      <c r="M54" s="980"/>
      <c r="N54" s="980"/>
    </row>
    <row r="55" spans="1:14" ht="12.75">
      <c r="A55" s="280"/>
      <c r="B55" s="280"/>
      <c r="E55" s="271"/>
      <c r="F55" s="280"/>
      <c r="G55" s="280"/>
      <c r="H55" s="280"/>
      <c r="I55" s="280"/>
      <c r="J55" s="280"/>
      <c r="K55" s="280"/>
      <c r="L55" s="280" t="s">
        <v>853</v>
      </c>
      <c r="M55" s="280"/>
      <c r="N55" s="280"/>
    </row>
    <row r="57" spans="1:14" ht="12.75">
      <c r="A57" s="972"/>
      <c r="B57" s="972"/>
      <c r="C57" s="972"/>
      <c r="D57" s="972"/>
      <c r="E57" s="972"/>
      <c r="F57" s="972"/>
      <c r="G57" s="972"/>
      <c r="H57" s="972"/>
      <c r="I57" s="972"/>
      <c r="J57" s="972"/>
      <c r="K57" s="972"/>
      <c r="L57" s="972"/>
      <c r="M57" s="972"/>
      <c r="N57" s="972"/>
    </row>
  </sheetData>
  <sheetProtection/>
  <mergeCells count="18">
    <mergeCell ref="O8:P8"/>
    <mergeCell ref="I8:N8"/>
    <mergeCell ref="A6:N6"/>
    <mergeCell ref="D1:E1"/>
    <mergeCell ref="M1:N1"/>
    <mergeCell ref="A2:N2"/>
    <mergeCell ref="A3:N3"/>
    <mergeCell ref="A4:N5"/>
    <mergeCell ref="F53:N53"/>
    <mergeCell ref="E54:N54"/>
    <mergeCell ref="A57:N57"/>
    <mergeCell ref="A7:B7"/>
    <mergeCell ref="H7:N7"/>
    <mergeCell ref="A8:A9"/>
    <mergeCell ref="B8:B9"/>
    <mergeCell ref="C8:C9"/>
    <mergeCell ref="D8:D9"/>
    <mergeCell ref="E8:H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3" r:id="rId1"/>
</worksheet>
</file>

<file path=xl/worksheets/sheet64.xml><?xml version="1.0" encoding="utf-8"?>
<worksheet xmlns="http://schemas.openxmlformats.org/spreadsheetml/2006/main" xmlns:r="http://schemas.openxmlformats.org/officeDocument/2006/relationships">
  <sheetPr>
    <pageSetUpPr fitToPage="1"/>
  </sheetPr>
  <dimension ref="A1:U47"/>
  <sheetViews>
    <sheetView view="pageBreakPreview" zoomScaleNormal="90" zoomScaleSheetLayoutView="100" zoomScalePageLayoutView="0" workbookViewId="0" topLeftCell="A4">
      <pane xSplit="3" ySplit="7" topLeftCell="D35" activePane="bottomRight" state="frozen"/>
      <selection pane="topLeft" activeCell="A4" sqref="A4"/>
      <selection pane="topRight" activeCell="D4" sqref="D4"/>
      <selection pane="bottomLeft" activeCell="A11" sqref="A11"/>
      <selection pane="bottomRight" activeCell="E36" sqref="E36"/>
    </sheetView>
  </sheetViews>
  <sheetFormatPr defaultColWidth="9.140625" defaultRowHeight="12.75"/>
  <cols>
    <col min="1" max="1" width="7.140625" style="77" customWidth="1"/>
    <col min="2" max="2" width="22.28125" style="77" customWidth="1"/>
    <col min="3" max="4" width="8.57421875" style="77" customWidth="1"/>
    <col min="5" max="5" width="8.7109375" style="77" customWidth="1"/>
    <col min="6" max="6" width="8.57421875" style="77" customWidth="1"/>
    <col min="7" max="7" width="9.7109375" style="77" customWidth="1"/>
    <col min="8" max="8" width="10.28125" style="77" customWidth="1"/>
    <col min="9" max="9" width="9.7109375" style="77" customWidth="1"/>
    <col min="10" max="10" width="9.28125" style="77" customWidth="1"/>
    <col min="11" max="11" width="7.00390625" style="77" customWidth="1"/>
    <col min="12" max="12" width="7.28125" style="77" customWidth="1"/>
    <col min="13" max="13" width="7.421875" style="77" customWidth="1"/>
    <col min="14" max="14" width="7.8515625" style="77" customWidth="1"/>
    <col min="15" max="15" width="11.421875" style="77" customWidth="1"/>
    <col min="16" max="16" width="12.28125" style="77" customWidth="1"/>
    <col min="17" max="17" width="11.57421875" style="77" customWidth="1"/>
    <col min="18" max="18" width="16.00390625" style="77" customWidth="1"/>
    <col min="19" max="19" width="9.00390625" style="77" customWidth="1"/>
    <col min="20" max="20" width="9.140625" style="77" hidden="1" customWidth="1"/>
    <col min="21" max="16384" width="9.140625" style="77" customWidth="1"/>
  </cols>
  <sheetData>
    <row r="1" spans="7:19" s="16" customFormat="1" ht="15.75">
      <c r="G1" s="664" t="s">
        <v>0</v>
      </c>
      <c r="H1" s="664"/>
      <c r="I1" s="664"/>
      <c r="J1" s="664"/>
      <c r="K1" s="664"/>
      <c r="L1" s="664"/>
      <c r="M1" s="664"/>
      <c r="N1" s="40"/>
      <c r="O1" s="40"/>
      <c r="R1" s="43" t="s">
        <v>539</v>
      </c>
      <c r="S1" s="43"/>
    </row>
    <row r="2" spans="2:15" s="16" customFormat="1" ht="20.25">
      <c r="B2" s="128"/>
      <c r="E2" s="665" t="s">
        <v>704</v>
      </c>
      <c r="F2" s="665"/>
      <c r="G2" s="665"/>
      <c r="H2" s="665"/>
      <c r="I2" s="665"/>
      <c r="J2" s="665"/>
      <c r="K2" s="665"/>
      <c r="L2" s="665"/>
      <c r="M2" s="665"/>
      <c r="N2" s="665"/>
      <c r="O2" s="665"/>
    </row>
    <row r="3" spans="2:10" s="16" customFormat="1" ht="20.25">
      <c r="B3" s="126"/>
      <c r="C3" s="126"/>
      <c r="D3" s="126"/>
      <c r="E3" s="126"/>
      <c r="F3" s="126"/>
      <c r="G3" s="126"/>
      <c r="H3" s="126"/>
      <c r="I3" s="126"/>
      <c r="J3" s="126"/>
    </row>
    <row r="4" spans="2:20" ht="18">
      <c r="B4" s="993" t="s">
        <v>856</v>
      </c>
      <c r="C4" s="993"/>
      <c r="D4" s="993"/>
      <c r="E4" s="993"/>
      <c r="F4" s="993"/>
      <c r="G4" s="993"/>
      <c r="H4" s="993"/>
      <c r="I4" s="993"/>
      <c r="J4" s="993"/>
      <c r="K4" s="993"/>
      <c r="L4" s="993"/>
      <c r="M4" s="993"/>
      <c r="N4" s="993"/>
      <c r="O4" s="993"/>
      <c r="P4" s="993"/>
      <c r="Q4" s="993"/>
      <c r="R4" s="993"/>
      <c r="S4" s="993"/>
      <c r="T4" s="993"/>
    </row>
    <row r="5" spans="3:20" ht="15">
      <c r="C5" s="78"/>
      <c r="D5" s="78"/>
      <c r="E5" s="78"/>
      <c r="F5" s="78"/>
      <c r="G5" s="78"/>
      <c r="H5" s="78"/>
      <c r="M5" s="78"/>
      <c r="N5" s="78"/>
      <c r="O5" s="78"/>
      <c r="P5" s="78"/>
      <c r="Q5" s="78"/>
      <c r="R5" s="78"/>
      <c r="S5" s="78"/>
      <c r="T5" s="78"/>
    </row>
    <row r="6" spans="1:2" ht="15">
      <c r="A6" s="667" t="s">
        <v>1137</v>
      </c>
      <c r="B6" s="667"/>
    </row>
    <row r="7" ht="15">
      <c r="B7" s="80"/>
    </row>
    <row r="8" spans="1:18" s="81" customFormat="1" ht="42" customHeight="1">
      <c r="A8" s="662" t="s">
        <v>2</v>
      </c>
      <c r="B8" s="994" t="s">
        <v>3</v>
      </c>
      <c r="C8" s="999" t="s">
        <v>241</v>
      </c>
      <c r="D8" s="999"/>
      <c r="E8" s="999"/>
      <c r="F8" s="999"/>
      <c r="G8" s="996" t="s">
        <v>774</v>
      </c>
      <c r="H8" s="997"/>
      <c r="I8" s="997"/>
      <c r="J8" s="1000"/>
      <c r="K8" s="996" t="s">
        <v>210</v>
      </c>
      <c r="L8" s="997"/>
      <c r="M8" s="997"/>
      <c r="N8" s="1000"/>
      <c r="O8" s="996" t="s">
        <v>110</v>
      </c>
      <c r="P8" s="997"/>
      <c r="Q8" s="997"/>
      <c r="R8" s="998"/>
    </row>
    <row r="9" spans="1:19" s="82" customFormat="1" ht="37.5" customHeight="1">
      <c r="A9" s="662"/>
      <c r="B9" s="995"/>
      <c r="C9" s="88" t="s">
        <v>96</v>
      </c>
      <c r="D9" s="88" t="s">
        <v>100</v>
      </c>
      <c r="E9" s="88" t="s">
        <v>101</v>
      </c>
      <c r="F9" s="88" t="s">
        <v>19</v>
      </c>
      <c r="G9" s="88" t="s">
        <v>96</v>
      </c>
      <c r="H9" s="88" t="s">
        <v>100</v>
      </c>
      <c r="I9" s="88" t="s">
        <v>101</v>
      </c>
      <c r="J9" s="88" t="s">
        <v>19</v>
      </c>
      <c r="K9" s="88" t="s">
        <v>96</v>
      </c>
      <c r="L9" s="88" t="s">
        <v>100</v>
      </c>
      <c r="M9" s="88" t="s">
        <v>101</v>
      </c>
      <c r="N9" s="88" t="s">
        <v>19</v>
      </c>
      <c r="O9" s="88" t="s">
        <v>143</v>
      </c>
      <c r="P9" s="88" t="s">
        <v>144</v>
      </c>
      <c r="Q9" s="159" t="s">
        <v>145</v>
      </c>
      <c r="R9" s="88" t="s">
        <v>146</v>
      </c>
      <c r="S9" s="120"/>
    </row>
    <row r="10" spans="1:18" s="336" customFormat="1" ht="15.75" customHeight="1">
      <c r="A10" s="68">
        <v>1</v>
      </c>
      <c r="B10" s="149">
        <v>2</v>
      </c>
      <c r="C10" s="335">
        <v>3</v>
      </c>
      <c r="D10" s="335">
        <v>4</v>
      </c>
      <c r="E10" s="335">
        <v>5</v>
      </c>
      <c r="F10" s="335">
        <v>6</v>
      </c>
      <c r="G10" s="335">
        <v>7</v>
      </c>
      <c r="H10" s="335">
        <v>8</v>
      </c>
      <c r="I10" s="335">
        <v>9</v>
      </c>
      <c r="J10" s="335">
        <v>10</v>
      </c>
      <c r="K10" s="335">
        <v>11</v>
      </c>
      <c r="L10" s="335">
        <v>12</v>
      </c>
      <c r="M10" s="335">
        <v>13</v>
      </c>
      <c r="N10" s="335">
        <v>14</v>
      </c>
      <c r="O10" s="335">
        <v>15</v>
      </c>
      <c r="P10" s="335">
        <v>16</v>
      </c>
      <c r="Q10" s="335">
        <v>17</v>
      </c>
      <c r="R10" s="149">
        <v>18</v>
      </c>
    </row>
    <row r="11" spans="1:18" s="336" customFormat="1" ht="15">
      <c r="A11" s="346">
        <v>1</v>
      </c>
      <c r="B11" s="347" t="s">
        <v>1104</v>
      </c>
      <c r="C11" s="535">
        <v>1508</v>
      </c>
      <c r="D11" s="620">
        <v>274</v>
      </c>
      <c r="E11" s="535">
        <v>46</v>
      </c>
      <c r="F11" s="535">
        <f>C11+D11+E11</f>
        <v>1828</v>
      </c>
      <c r="G11" s="535">
        <v>50</v>
      </c>
      <c r="H11" s="535">
        <v>0</v>
      </c>
      <c r="I11" s="535">
        <v>0</v>
      </c>
      <c r="J11" s="535">
        <v>50</v>
      </c>
      <c r="K11" s="535">
        <v>815</v>
      </c>
      <c r="L11" s="535">
        <v>0</v>
      </c>
      <c r="M11" s="535">
        <v>0</v>
      </c>
      <c r="N11" s="535">
        <v>815</v>
      </c>
      <c r="O11" s="535">
        <v>0</v>
      </c>
      <c r="P11" s="535">
        <v>0</v>
      </c>
      <c r="Q11" s="535">
        <v>0</v>
      </c>
      <c r="R11" s="535">
        <v>0</v>
      </c>
    </row>
    <row r="12" spans="1:18" s="336" customFormat="1" ht="15">
      <c r="A12" s="346">
        <v>2</v>
      </c>
      <c r="B12" s="347" t="s">
        <v>888</v>
      </c>
      <c r="C12" s="535">
        <v>1759</v>
      </c>
      <c r="D12" s="620">
        <v>579</v>
      </c>
      <c r="E12" s="535">
        <v>0</v>
      </c>
      <c r="F12" s="535">
        <f aca="true" t="shared" si="0" ref="F12:F40">C12+D12+E12</f>
        <v>2338</v>
      </c>
      <c r="G12" s="535">
        <v>1364</v>
      </c>
      <c r="H12" s="535">
        <v>263</v>
      </c>
      <c r="I12" s="535">
        <v>0</v>
      </c>
      <c r="J12" s="535">
        <v>1627</v>
      </c>
      <c r="K12" s="535">
        <v>201</v>
      </c>
      <c r="L12" s="535">
        <v>0</v>
      </c>
      <c r="M12" s="535">
        <v>0</v>
      </c>
      <c r="N12" s="535">
        <v>201</v>
      </c>
      <c r="O12" s="535">
        <v>0</v>
      </c>
      <c r="P12" s="535">
        <v>0</v>
      </c>
      <c r="Q12" s="535">
        <v>0</v>
      </c>
      <c r="R12" s="535">
        <v>0</v>
      </c>
    </row>
    <row r="13" spans="1:18" s="336" customFormat="1" ht="15">
      <c r="A13" s="346">
        <v>3</v>
      </c>
      <c r="B13" s="347" t="s">
        <v>889</v>
      </c>
      <c r="C13" s="535">
        <v>1502</v>
      </c>
      <c r="D13" s="620">
        <v>350</v>
      </c>
      <c r="E13" s="535">
        <v>0</v>
      </c>
      <c r="F13" s="535">
        <f t="shared" si="0"/>
        <v>1852</v>
      </c>
      <c r="G13" s="535">
        <v>1130</v>
      </c>
      <c r="H13" s="535">
        <v>325</v>
      </c>
      <c r="I13" s="535">
        <v>0</v>
      </c>
      <c r="J13" s="535">
        <v>1455</v>
      </c>
      <c r="K13" s="535">
        <v>451</v>
      </c>
      <c r="L13" s="535">
        <v>0</v>
      </c>
      <c r="M13" s="535">
        <v>0</v>
      </c>
      <c r="N13" s="535">
        <v>451</v>
      </c>
      <c r="O13" s="535">
        <v>0</v>
      </c>
      <c r="P13" s="535">
        <v>0</v>
      </c>
      <c r="Q13" s="535">
        <v>0</v>
      </c>
      <c r="R13" s="535">
        <v>0</v>
      </c>
    </row>
    <row r="14" spans="1:18" s="336" customFormat="1" ht="15">
      <c r="A14" s="346">
        <v>4</v>
      </c>
      <c r="B14" s="347" t="s">
        <v>890</v>
      </c>
      <c r="C14" s="535">
        <v>2015</v>
      </c>
      <c r="D14" s="620">
        <v>244</v>
      </c>
      <c r="E14" s="535">
        <v>0</v>
      </c>
      <c r="F14" s="535">
        <f t="shared" si="0"/>
        <v>2259</v>
      </c>
      <c r="G14" s="535">
        <v>2082</v>
      </c>
      <c r="H14" s="535">
        <v>225</v>
      </c>
      <c r="I14" s="535">
        <v>0</v>
      </c>
      <c r="J14" s="535">
        <v>2307</v>
      </c>
      <c r="K14" s="535">
        <v>236</v>
      </c>
      <c r="L14" s="535">
        <v>0</v>
      </c>
      <c r="M14" s="535">
        <v>0</v>
      </c>
      <c r="N14" s="535">
        <v>236</v>
      </c>
      <c r="O14" s="535">
        <v>0</v>
      </c>
      <c r="P14" s="535">
        <v>0</v>
      </c>
      <c r="Q14" s="535">
        <v>0</v>
      </c>
      <c r="R14" s="535">
        <v>0</v>
      </c>
    </row>
    <row r="15" spans="1:18" s="336" customFormat="1" ht="15">
      <c r="A15" s="346">
        <v>5</v>
      </c>
      <c r="B15" s="347" t="s">
        <v>891</v>
      </c>
      <c r="C15" s="535">
        <v>1145</v>
      </c>
      <c r="D15" s="620">
        <v>61</v>
      </c>
      <c r="E15" s="535">
        <v>0</v>
      </c>
      <c r="F15" s="535">
        <f t="shared" si="0"/>
        <v>1206</v>
      </c>
      <c r="G15" s="535">
        <v>811</v>
      </c>
      <c r="H15" s="535">
        <v>51</v>
      </c>
      <c r="I15" s="535">
        <v>0</v>
      </c>
      <c r="J15" s="535">
        <v>862</v>
      </c>
      <c r="K15" s="535">
        <v>321</v>
      </c>
      <c r="L15" s="535">
        <v>0</v>
      </c>
      <c r="M15" s="535">
        <v>0</v>
      </c>
      <c r="N15" s="535">
        <v>321</v>
      </c>
      <c r="O15" s="535">
        <v>0</v>
      </c>
      <c r="P15" s="535">
        <v>0</v>
      </c>
      <c r="Q15" s="535">
        <v>0</v>
      </c>
      <c r="R15" s="535">
        <v>0</v>
      </c>
    </row>
    <row r="16" spans="1:21" s="336" customFormat="1" ht="15">
      <c r="A16" s="346">
        <v>6</v>
      </c>
      <c r="B16" s="347" t="s">
        <v>892</v>
      </c>
      <c r="C16" s="535">
        <v>1364</v>
      </c>
      <c r="D16" s="620">
        <v>100</v>
      </c>
      <c r="E16" s="535">
        <v>0</v>
      </c>
      <c r="F16" s="535">
        <f t="shared" si="0"/>
        <v>1464</v>
      </c>
      <c r="G16" s="535">
        <v>968</v>
      </c>
      <c r="H16" s="535">
        <v>95</v>
      </c>
      <c r="I16" s="535">
        <v>0</v>
      </c>
      <c r="J16" s="535">
        <v>1063</v>
      </c>
      <c r="K16" s="535">
        <v>392</v>
      </c>
      <c r="L16" s="535">
        <v>0</v>
      </c>
      <c r="M16" s="535">
        <v>0</v>
      </c>
      <c r="N16" s="535">
        <v>392</v>
      </c>
      <c r="O16" s="535">
        <v>0</v>
      </c>
      <c r="P16" s="535">
        <v>0</v>
      </c>
      <c r="Q16" s="535">
        <v>0</v>
      </c>
      <c r="R16" s="535">
        <v>0</v>
      </c>
      <c r="U16" s="336">
        <f>C15+3</f>
        <v>1148</v>
      </c>
    </row>
    <row r="17" spans="1:18" s="336" customFormat="1" ht="15">
      <c r="A17" s="346">
        <v>7</v>
      </c>
      <c r="B17" s="347" t="s">
        <v>893</v>
      </c>
      <c r="C17" s="535">
        <v>1925</v>
      </c>
      <c r="D17" s="620">
        <v>101</v>
      </c>
      <c r="E17" s="535">
        <v>0</v>
      </c>
      <c r="F17" s="535">
        <f t="shared" si="0"/>
        <v>2026</v>
      </c>
      <c r="G17" s="535">
        <v>1471</v>
      </c>
      <c r="H17" s="535">
        <v>98</v>
      </c>
      <c r="I17" s="535">
        <v>0</v>
      </c>
      <c r="J17" s="535">
        <v>1569</v>
      </c>
      <c r="K17" s="535">
        <v>599</v>
      </c>
      <c r="L17" s="535">
        <v>0</v>
      </c>
      <c r="M17" s="535">
        <v>0</v>
      </c>
      <c r="N17" s="535">
        <v>599</v>
      </c>
      <c r="O17" s="535">
        <v>0</v>
      </c>
      <c r="P17" s="535">
        <v>0</v>
      </c>
      <c r="Q17" s="535">
        <v>0</v>
      </c>
      <c r="R17" s="535">
        <v>0</v>
      </c>
    </row>
    <row r="18" spans="1:18" s="336" customFormat="1" ht="15">
      <c r="A18" s="346">
        <v>8</v>
      </c>
      <c r="B18" s="347" t="s">
        <v>894</v>
      </c>
      <c r="C18" s="535">
        <v>1556</v>
      </c>
      <c r="D18" s="620">
        <v>94</v>
      </c>
      <c r="E18" s="535">
        <v>0</v>
      </c>
      <c r="F18" s="535">
        <f t="shared" si="0"/>
        <v>1650</v>
      </c>
      <c r="G18" s="535">
        <v>1266</v>
      </c>
      <c r="H18" s="535">
        <v>77</v>
      </c>
      <c r="I18" s="535">
        <v>0</v>
      </c>
      <c r="J18" s="535">
        <v>1343</v>
      </c>
      <c r="K18" s="535">
        <v>445</v>
      </c>
      <c r="L18" s="535">
        <v>0</v>
      </c>
      <c r="M18" s="535">
        <v>0</v>
      </c>
      <c r="N18" s="535">
        <v>445</v>
      </c>
      <c r="O18" s="535">
        <v>0</v>
      </c>
      <c r="P18" s="535">
        <v>0</v>
      </c>
      <c r="Q18" s="535">
        <v>0</v>
      </c>
      <c r="R18" s="535">
        <v>0</v>
      </c>
    </row>
    <row r="19" spans="1:18" s="336" customFormat="1" ht="15">
      <c r="A19" s="346">
        <v>9</v>
      </c>
      <c r="B19" s="347" t="s">
        <v>895</v>
      </c>
      <c r="C19" s="535">
        <v>3520</v>
      </c>
      <c r="D19" s="620">
        <v>368</v>
      </c>
      <c r="E19" s="535">
        <v>0</v>
      </c>
      <c r="F19" s="535">
        <f t="shared" si="0"/>
        <v>3888</v>
      </c>
      <c r="G19" s="535">
        <v>2345</v>
      </c>
      <c r="H19" s="535">
        <v>337</v>
      </c>
      <c r="I19" s="535">
        <v>0</v>
      </c>
      <c r="J19" s="535">
        <v>2682</v>
      </c>
      <c r="K19" s="535">
        <v>1124</v>
      </c>
      <c r="L19" s="535">
        <v>0</v>
      </c>
      <c r="M19" s="535">
        <v>0</v>
      </c>
      <c r="N19" s="535">
        <v>1124</v>
      </c>
      <c r="O19" s="535">
        <v>0</v>
      </c>
      <c r="P19" s="535">
        <v>0</v>
      </c>
      <c r="Q19" s="535">
        <v>0</v>
      </c>
      <c r="R19" s="535">
        <v>0</v>
      </c>
    </row>
    <row r="20" spans="1:18" s="336" customFormat="1" ht="15">
      <c r="A20" s="346">
        <v>10</v>
      </c>
      <c r="B20" s="347" t="s">
        <v>897</v>
      </c>
      <c r="C20" s="535">
        <v>2110</v>
      </c>
      <c r="D20" s="620">
        <v>270</v>
      </c>
      <c r="E20" s="535">
        <v>0</v>
      </c>
      <c r="F20" s="535">
        <f t="shared" si="0"/>
        <v>2380</v>
      </c>
      <c r="G20" s="535">
        <v>1639</v>
      </c>
      <c r="H20" s="535">
        <v>244</v>
      </c>
      <c r="I20" s="535">
        <v>0</v>
      </c>
      <c r="J20" s="535">
        <v>1883</v>
      </c>
      <c r="K20" s="535">
        <v>426</v>
      </c>
      <c r="L20" s="535">
        <v>0</v>
      </c>
      <c r="M20" s="535">
        <v>0</v>
      </c>
      <c r="N20" s="535">
        <v>426</v>
      </c>
      <c r="O20" s="535">
        <v>0</v>
      </c>
      <c r="P20" s="535">
        <v>0</v>
      </c>
      <c r="Q20" s="535">
        <v>0</v>
      </c>
      <c r="R20" s="535">
        <v>0</v>
      </c>
    </row>
    <row r="21" spans="1:18" s="336" customFormat="1" ht="15">
      <c r="A21" s="346">
        <v>11</v>
      </c>
      <c r="B21" s="347" t="s">
        <v>898</v>
      </c>
      <c r="C21" s="535">
        <v>1836</v>
      </c>
      <c r="D21" s="620">
        <v>152</v>
      </c>
      <c r="E21" s="535">
        <v>0</v>
      </c>
      <c r="F21" s="535">
        <f t="shared" si="0"/>
        <v>1988</v>
      </c>
      <c r="G21" s="535">
        <v>1392</v>
      </c>
      <c r="H21" s="535">
        <v>104</v>
      </c>
      <c r="I21" s="535">
        <v>0</v>
      </c>
      <c r="J21" s="535">
        <v>1496</v>
      </c>
      <c r="K21" s="535">
        <v>489</v>
      </c>
      <c r="L21" s="535">
        <v>0</v>
      </c>
      <c r="M21" s="535">
        <v>0</v>
      </c>
      <c r="N21" s="535">
        <v>489</v>
      </c>
      <c r="O21" s="535">
        <v>0</v>
      </c>
      <c r="P21" s="535">
        <v>0</v>
      </c>
      <c r="Q21" s="535">
        <v>0</v>
      </c>
      <c r="R21" s="535">
        <v>0</v>
      </c>
    </row>
    <row r="22" spans="1:21" s="336" customFormat="1" ht="15">
      <c r="A22" s="346">
        <v>12</v>
      </c>
      <c r="B22" s="347" t="s">
        <v>899</v>
      </c>
      <c r="C22" s="535">
        <v>834</v>
      </c>
      <c r="D22" s="620">
        <v>99</v>
      </c>
      <c r="E22" s="535">
        <v>0</v>
      </c>
      <c r="F22" s="535">
        <f t="shared" si="0"/>
        <v>933</v>
      </c>
      <c r="G22" s="535">
        <v>573</v>
      </c>
      <c r="H22" s="535">
        <v>80</v>
      </c>
      <c r="I22" s="535">
        <v>0</v>
      </c>
      <c r="J22" s="535">
        <v>653</v>
      </c>
      <c r="K22" s="535">
        <v>272</v>
      </c>
      <c r="L22" s="535">
        <v>0</v>
      </c>
      <c r="M22" s="535">
        <v>0</v>
      </c>
      <c r="N22" s="535">
        <v>272</v>
      </c>
      <c r="O22" s="535">
        <v>0</v>
      </c>
      <c r="P22" s="535">
        <v>0</v>
      </c>
      <c r="Q22" s="535">
        <v>0</v>
      </c>
      <c r="R22" s="535">
        <v>0</v>
      </c>
      <c r="U22" s="336">
        <f>C20+1</f>
        <v>2111</v>
      </c>
    </row>
    <row r="23" spans="1:18" s="336" customFormat="1" ht="15">
      <c r="A23" s="346">
        <v>13</v>
      </c>
      <c r="B23" s="347" t="s">
        <v>900</v>
      </c>
      <c r="C23" s="535">
        <v>429</v>
      </c>
      <c r="D23" s="620">
        <v>57</v>
      </c>
      <c r="E23" s="535">
        <v>3</v>
      </c>
      <c r="F23" s="535">
        <f t="shared" si="0"/>
        <v>489</v>
      </c>
      <c r="G23" s="535">
        <v>364</v>
      </c>
      <c r="H23" s="535">
        <v>61</v>
      </c>
      <c r="I23" s="535">
        <v>0</v>
      </c>
      <c r="J23" s="535">
        <v>425</v>
      </c>
      <c r="K23" s="535">
        <v>89</v>
      </c>
      <c r="L23" s="535">
        <v>0</v>
      </c>
      <c r="M23" s="535">
        <v>0</v>
      </c>
      <c r="N23" s="535">
        <v>89</v>
      </c>
      <c r="O23" s="535">
        <v>0</v>
      </c>
      <c r="P23" s="535">
        <v>0</v>
      </c>
      <c r="Q23" s="535">
        <v>0</v>
      </c>
      <c r="R23" s="535">
        <v>0</v>
      </c>
    </row>
    <row r="24" spans="1:18" s="336" customFormat="1" ht="15">
      <c r="A24" s="346">
        <v>14</v>
      </c>
      <c r="B24" s="347" t="s">
        <v>901</v>
      </c>
      <c r="C24" s="535">
        <v>2493</v>
      </c>
      <c r="D24" s="620">
        <v>181</v>
      </c>
      <c r="E24" s="535">
        <v>0</v>
      </c>
      <c r="F24" s="535">
        <f t="shared" si="0"/>
        <v>2674</v>
      </c>
      <c r="G24" s="535">
        <v>2071</v>
      </c>
      <c r="H24" s="535">
        <v>175</v>
      </c>
      <c r="I24" s="535">
        <v>0</v>
      </c>
      <c r="J24" s="535">
        <v>2246</v>
      </c>
      <c r="K24" s="535">
        <v>431</v>
      </c>
      <c r="L24" s="535">
        <v>0</v>
      </c>
      <c r="M24" s="535">
        <v>0</v>
      </c>
      <c r="N24" s="535">
        <v>431</v>
      </c>
      <c r="O24" s="535">
        <v>0</v>
      </c>
      <c r="P24" s="535">
        <v>0</v>
      </c>
      <c r="Q24" s="535">
        <v>0</v>
      </c>
      <c r="R24" s="535">
        <v>0</v>
      </c>
    </row>
    <row r="25" spans="1:18" s="336" customFormat="1" ht="15">
      <c r="A25" s="346">
        <v>15</v>
      </c>
      <c r="B25" s="347" t="s">
        <v>902</v>
      </c>
      <c r="C25" s="535">
        <v>1478</v>
      </c>
      <c r="D25" s="620">
        <v>137</v>
      </c>
      <c r="E25" s="535">
        <v>0</v>
      </c>
      <c r="F25" s="535">
        <f t="shared" si="0"/>
        <v>1615</v>
      </c>
      <c r="G25" s="535">
        <v>1167</v>
      </c>
      <c r="H25" s="535">
        <v>142</v>
      </c>
      <c r="I25" s="535">
        <v>0</v>
      </c>
      <c r="J25" s="535">
        <v>1309</v>
      </c>
      <c r="K25" s="535">
        <v>292</v>
      </c>
      <c r="L25" s="535">
        <v>0</v>
      </c>
      <c r="M25" s="535">
        <v>0</v>
      </c>
      <c r="N25" s="535">
        <v>292</v>
      </c>
      <c r="O25" s="535">
        <v>0</v>
      </c>
      <c r="P25" s="535">
        <v>0</v>
      </c>
      <c r="Q25" s="535">
        <v>0</v>
      </c>
      <c r="R25" s="535">
        <v>0</v>
      </c>
    </row>
    <row r="26" spans="1:18" s="336" customFormat="1" ht="15">
      <c r="A26" s="346">
        <v>16</v>
      </c>
      <c r="B26" s="349" t="s">
        <v>903</v>
      </c>
      <c r="C26" s="535">
        <v>1079</v>
      </c>
      <c r="D26" s="620">
        <v>328</v>
      </c>
      <c r="E26" s="535">
        <v>0</v>
      </c>
      <c r="F26" s="535">
        <f t="shared" si="0"/>
        <v>1407</v>
      </c>
      <c r="G26" s="535">
        <v>828</v>
      </c>
      <c r="H26" s="535">
        <v>341</v>
      </c>
      <c r="I26" s="535">
        <v>0</v>
      </c>
      <c r="J26" s="535">
        <v>1169</v>
      </c>
      <c r="K26" s="535">
        <v>282</v>
      </c>
      <c r="L26" s="535">
        <v>0</v>
      </c>
      <c r="M26" s="535">
        <v>0</v>
      </c>
      <c r="N26" s="535">
        <v>282</v>
      </c>
      <c r="O26" s="535">
        <v>0</v>
      </c>
      <c r="P26" s="535">
        <v>0</v>
      </c>
      <c r="Q26" s="535">
        <v>0</v>
      </c>
      <c r="R26" s="535">
        <v>0</v>
      </c>
    </row>
    <row r="27" spans="1:18" s="336" customFormat="1" ht="15">
      <c r="A27" s="346">
        <v>17</v>
      </c>
      <c r="B27" s="347" t="s">
        <v>904</v>
      </c>
      <c r="C27" s="535">
        <v>700</v>
      </c>
      <c r="D27" s="620">
        <v>258</v>
      </c>
      <c r="E27" s="535">
        <v>0</v>
      </c>
      <c r="F27" s="535">
        <f t="shared" si="0"/>
        <v>958</v>
      </c>
      <c r="G27" s="535">
        <v>495</v>
      </c>
      <c r="H27" s="535">
        <v>291</v>
      </c>
      <c r="I27" s="535">
        <v>0</v>
      </c>
      <c r="J27" s="535">
        <v>786</v>
      </c>
      <c r="K27" s="535">
        <v>217</v>
      </c>
      <c r="L27" s="535">
        <v>0</v>
      </c>
      <c r="M27" s="535">
        <v>0</v>
      </c>
      <c r="N27" s="535">
        <v>217</v>
      </c>
      <c r="O27" s="535">
        <v>0</v>
      </c>
      <c r="P27" s="535">
        <v>0</v>
      </c>
      <c r="Q27" s="535">
        <v>0</v>
      </c>
      <c r="R27" s="535">
        <v>0</v>
      </c>
    </row>
    <row r="28" spans="1:18" s="336" customFormat="1" ht="15">
      <c r="A28" s="346">
        <v>18</v>
      </c>
      <c r="B28" s="349" t="s">
        <v>905</v>
      </c>
      <c r="C28" s="535">
        <v>851</v>
      </c>
      <c r="D28" s="620">
        <v>226</v>
      </c>
      <c r="E28" s="535">
        <v>0</v>
      </c>
      <c r="F28" s="535">
        <f t="shared" si="0"/>
        <v>1077</v>
      </c>
      <c r="G28" s="535">
        <v>50</v>
      </c>
      <c r="H28" s="535">
        <v>0</v>
      </c>
      <c r="I28" s="535">
        <v>0</v>
      </c>
      <c r="J28" s="535">
        <v>50</v>
      </c>
      <c r="K28" s="535">
        <v>485</v>
      </c>
      <c r="L28" s="535">
        <v>0</v>
      </c>
      <c r="M28" s="535">
        <v>0</v>
      </c>
      <c r="N28" s="535">
        <v>485</v>
      </c>
      <c r="O28" s="535">
        <v>0</v>
      </c>
      <c r="P28" s="535">
        <v>0</v>
      </c>
      <c r="Q28" s="535">
        <v>0</v>
      </c>
      <c r="R28" s="535">
        <v>0</v>
      </c>
    </row>
    <row r="29" spans="1:18" s="336" customFormat="1" ht="15">
      <c r="A29" s="346">
        <v>19</v>
      </c>
      <c r="B29" s="347" t="s">
        <v>906</v>
      </c>
      <c r="C29" s="535">
        <v>2177</v>
      </c>
      <c r="D29" s="620">
        <v>179</v>
      </c>
      <c r="E29" s="535">
        <v>0</v>
      </c>
      <c r="F29" s="535">
        <f t="shared" si="0"/>
        <v>2356</v>
      </c>
      <c r="G29" s="535">
        <v>1954</v>
      </c>
      <c r="H29" s="535">
        <v>185</v>
      </c>
      <c r="I29" s="535">
        <v>0</v>
      </c>
      <c r="J29" s="535">
        <v>2139</v>
      </c>
      <c r="K29" s="535">
        <v>239</v>
      </c>
      <c r="L29" s="535">
        <v>0</v>
      </c>
      <c r="M29" s="535">
        <v>0</v>
      </c>
      <c r="N29" s="535">
        <v>239</v>
      </c>
      <c r="O29" s="535">
        <v>0</v>
      </c>
      <c r="P29" s="535">
        <v>0</v>
      </c>
      <c r="Q29" s="535">
        <v>0</v>
      </c>
      <c r="R29" s="535">
        <v>0</v>
      </c>
    </row>
    <row r="30" spans="1:18" s="336" customFormat="1" ht="15">
      <c r="A30" s="346">
        <v>20</v>
      </c>
      <c r="B30" s="347" t="s">
        <v>908</v>
      </c>
      <c r="C30" s="535">
        <v>1300</v>
      </c>
      <c r="D30" s="620">
        <v>217</v>
      </c>
      <c r="E30" s="535">
        <v>0</v>
      </c>
      <c r="F30" s="535">
        <f t="shared" si="0"/>
        <v>1517</v>
      </c>
      <c r="G30" s="535">
        <v>909</v>
      </c>
      <c r="H30" s="535">
        <v>196</v>
      </c>
      <c r="I30" s="535">
        <v>0</v>
      </c>
      <c r="J30" s="535">
        <v>1105</v>
      </c>
      <c r="K30" s="535">
        <v>252</v>
      </c>
      <c r="L30" s="535">
        <v>0</v>
      </c>
      <c r="M30" s="535">
        <v>0</v>
      </c>
      <c r="N30" s="535">
        <v>252</v>
      </c>
      <c r="O30" s="535">
        <v>0</v>
      </c>
      <c r="P30" s="535">
        <v>0</v>
      </c>
      <c r="Q30" s="535">
        <v>0</v>
      </c>
      <c r="R30" s="535">
        <v>0</v>
      </c>
    </row>
    <row r="31" spans="1:18" s="336" customFormat="1" ht="15">
      <c r="A31" s="346">
        <v>21</v>
      </c>
      <c r="B31" s="347" t="s">
        <v>909</v>
      </c>
      <c r="C31" s="535">
        <v>704</v>
      </c>
      <c r="D31" s="620">
        <v>145</v>
      </c>
      <c r="E31" s="535">
        <v>2</v>
      </c>
      <c r="F31" s="535">
        <f t="shared" si="0"/>
        <v>851</v>
      </c>
      <c r="G31" s="535">
        <v>511</v>
      </c>
      <c r="H31" s="535">
        <v>137</v>
      </c>
      <c r="I31" s="535">
        <v>0</v>
      </c>
      <c r="J31" s="535">
        <v>648</v>
      </c>
      <c r="K31" s="535">
        <v>201</v>
      </c>
      <c r="L31" s="535">
        <v>0</v>
      </c>
      <c r="M31" s="535">
        <v>0</v>
      </c>
      <c r="N31" s="535">
        <v>201</v>
      </c>
      <c r="O31" s="535">
        <v>0</v>
      </c>
      <c r="P31" s="535">
        <v>0</v>
      </c>
      <c r="Q31" s="535">
        <v>0</v>
      </c>
      <c r="R31" s="535">
        <v>0</v>
      </c>
    </row>
    <row r="32" spans="1:18" s="336" customFormat="1" ht="15">
      <c r="A32" s="346">
        <v>22</v>
      </c>
      <c r="B32" s="347" t="s">
        <v>910</v>
      </c>
      <c r="C32" s="535">
        <v>3461</v>
      </c>
      <c r="D32" s="620">
        <v>582</v>
      </c>
      <c r="E32" s="535">
        <v>5</v>
      </c>
      <c r="F32" s="535">
        <f t="shared" si="0"/>
        <v>4048</v>
      </c>
      <c r="G32" s="535">
        <v>2269</v>
      </c>
      <c r="H32" s="535">
        <v>563</v>
      </c>
      <c r="I32" s="535">
        <v>0</v>
      </c>
      <c r="J32" s="535">
        <v>2832</v>
      </c>
      <c r="K32" s="535">
        <v>798</v>
      </c>
      <c r="L32" s="535">
        <v>0</v>
      </c>
      <c r="M32" s="535">
        <v>0</v>
      </c>
      <c r="N32" s="535">
        <v>798</v>
      </c>
      <c r="O32" s="535">
        <v>0</v>
      </c>
      <c r="P32" s="535">
        <v>0</v>
      </c>
      <c r="Q32" s="535">
        <v>0</v>
      </c>
      <c r="R32" s="535">
        <v>0</v>
      </c>
    </row>
    <row r="33" spans="1:18" s="336" customFormat="1" ht="15">
      <c r="A33" s="346">
        <v>23</v>
      </c>
      <c r="B33" s="347" t="s">
        <v>912</v>
      </c>
      <c r="C33" s="535">
        <v>1447</v>
      </c>
      <c r="D33" s="620">
        <v>229</v>
      </c>
      <c r="E33" s="535">
        <v>0</v>
      </c>
      <c r="F33" s="535">
        <f t="shared" si="0"/>
        <v>1676</v>
      </c>
      <c r="G33" s="535">
        <v>1099</v>
      </c>
      <c r="H33" s="535">
        <v>214</v>
      </c>
      <c r="I33" s="535">
        <v>0</v>
      </c>
      <c r="J33" s="535">
        <v>1313</v>
      </c>
      <c r="K33" s="535">
        <v>151</v>
      </c>
      <c r="L33" s="535">
        <v>0</v>
      </c>
      <c r="M33" s="535">
        <v>0</v>
      </c>
      <c r="N33" s="535">
        <v>151</v>
      </c>
      <c r="O33" s="535">
        <v>0</v>
      </c>
      <c r="P33" s="535">
        <v>0</v>
      </c>
      <c r="Q33" s="535">
        <v>0</v>
      </c>
      <c r="R33" s="535">
        <v>0</v>
      </c>
    </row>
    <row r="34" spans="1:18" s="336" customFormat="1" ht="15">
      <c r="A34" s="346">
        <v>24</v>
      </c>
      <c r="B34" s="347" t="s">
        <v>913</v>
      </c>
      <c r="C34" s="535">
        <v>1976</v>
      </c>
      <c r="D34" s="620">
        <v>343</v>
      </c>
      <c r="E34" s="535">
        <v>0</v>
      </c>
      <c r="F34" s="535">
        <f t="shared" si="0"/>
        <v>2319</v>
      </c>
      <c r="G34" s="535">
        <v>1375</v>
      </c>
      <c r="H34" s="535">
        <v>317</v>
      </c>
      <c r="I34" s="535">
        <v>0</v>
      </c>
      <c r="J34" s="535">
        <v>1692</v>
      </c>
      <c r="K34" s="535">
        <v>491</v>
      </c>
      <c r="L34" s="535">
        <v>0</v>
      </c>
      <c r="M34" s="535">
        <v>0</v>
      </c>
      <c r="N34" s="535">
        <v>491</v>
      </c>
      <c r="O34" s="535">
        <v>0</v>
      </c>
      <c r="P34" s="535">
        <v>0</v>
      </c>
      <c r="Q34" s="535">
        <v>0</v>
      </c>
      <c r="R34" s="535">
        <v>0</v>
      </c>
    </row>
    <row r="35" spans="1:18" s="336" customFormat="1" ht="15">
      <c r="A35" s="346">
        <v>25</v>
      </c>
      <c r="B35" s="347" t="s">
        <v>914</v>
      </c>
      <c r="C35" s="535">
        <v>1423</v>
      </c>
      <c r="D35" s="620">
        <v>344</v>
      </c>
      <c r="E35" s="535">
        <v>1</v>
      </c>
      <c r="F35" s="535">
        <f t="shared" si="0"/>
        <v>1768</v>
      </c>
      <c r="G35" s="535">
        <v>759</v>
      </c>
      <c r="H35" s="535">
        <v>303</v>
      </c>
      <c r="I35" s="535">
        <v>0</v>
      </c>
      <c r="J35" s="535">
        <v>1062</v>
      </c>
      <c r="K35" s="535">
        <v>681</v>
      </c>
      <c r="L35" s="535">
        <v>0</v>
      </c>
      <c r="M35" s="535">
        <v>0</v>
      </c>
      <c r="N35" s="535">
        <v>681</v>
      </c>
      <c r="O35" s="535">
        <v>0</v>
      </c>
      <c r="P35" s="535">
        <v>0</v>
      </c>
      <c r="Q35" s="535">
        <v>0</v>
      </c>
      <c r="R35" s="535">
        <v>0</v>
      </c>
    </row>
    <row r="36" spans="1:18" s="336" customFormat="1" ht="15">
      <c r="A36" s="346">
        <v>26</v>
      </c>
      <c r="B36" s="347" t="s">
        <v>915</v>
      </c>
      <c r="C36" s="535">
        <v>1513</v>
      </c>
      <c r="D36" s="620">
        <v>167</v>
      </c>
      <c r="E36" s="535">
        <v>0</v>
      </c>
      <c r="F36" s="535">
        <f t="shared" si="0"/>
        <v>1680</v>
      </c>
      <c r="G36" s="535">
        <v>1005</v>
      </c>
      <c r="H36" s="535">
        <v>156</v>
      </c>
      <c r="I36" s="535">
        <v>0</v>
      </c>
      <c r="J36" s="535">
        <v>1161</v>
      </c>
      <c r="K36" s="535">
        <v>496</v>
      </c>
      <c r="L36" s="535">
        <v>0</v>
      </c>
      <c r="M36" s="535">
        <v>0</v>
      </c>
      <c r="N36" s="535">
        <v>496</v>
      </c>
      <c r="O36" s="535">
        <v>0</v>
      </c>
      <c r="P36" s="535">
        <v>0</v>
      </c>
      <c r="Q36" s="535">
        <v>0</v>
      </c>
      <c r="R36" s="535">
        <v>0</v>
      </c>
    </row>
    <row r="37" spans="1:18" s="336" customFormat="1" ht="15">
      <c r="A37" s="346">
        <v>27</v>
      </c>
      <c r="B37" s="347" t="s">
        <v>916</v>
      </c>
      <c r="C37" s="535">
        <v>2033</v>
      </c>
      <c r="D37" s="620">
        <v>322</v>
      </c>
      <c r="E37" s="535">
        <v>0</v>
      </c>
      <c r="F37" s="535">
        <f t="shared" si="0"/>
        <v>2355</v>
      </c>
      <c r="G37" s="535">
        <v>1271</v>
      </c>
      <c r="H37" s="535">
        <v>448</v>
      </c>
      <c r="I37" s="535">
        <v>0</v>
      </c>
      <c r="J37" s="535">
        <v>1719</v>
      </c>
      <c r="K37" s="535">
        <v>50</v>
      </c>
      <c r="L37" s="535">
        <v>0</v>
      </c>
      <c r="M37" s="535">
        <v>0</v>
      </c>
      <c r="N37" s="535">
        <v>50</v>
      </c>
      <c r="O37" s="535">
        <v>0</v>
      </c>
      <c r="P37" s="535">
        <v>0</v>
      </c>
      <c r="Q37" s="535">
        <v>0</v>
      </c>
      <c r="R37" s="535">
        <v>0</v>
      </c>
    </row>
    <row r="38" spans="1:18" s="336" customFormat="1" ht="15">
      <c r="A38" s="346">
        <v>28</v>
      </c>
      <c r="B38" s="347" t="s">
        <v>917</v>
      </c>
      <c r="C38" s="535">
        <v>1094</v>
      </c>
      <c r="D38" s="620">
        <v>61</v>
      </c>
      <c r="E38" s="535">
        <v>0</v>
      </c>
      <c r="F38" s="535">
        <f t="shared" si="0"/>
        <v>1155</v>
      </c>
      <c r="G38" s="535">
        <v>896</v>
      </c>
      <c r="H38" s="535">
        <v>42</v>
      </c>
      <c r="I38" s="535">
        <v>0</v>
      </c>
      <c r="J38" s="535">
        <v>938</v>
      </c>
      <c r="K38" s="535">
        <v>215</v>
      </c>
      <c r="L38" s="535">
        <v>0</v>
      </c>
      <c r="M38" s="535">
        <v>0</v>
      </c>
      <c r="N38" s="535">
        <v>215</v>
      </c>
      <c r="O38" s="535">
        <v>0</v>
      </c>
      <c r="P38" s="535">
        <v>0</v>
      </c>
      <c r="Q38" s="535">
        <v>0</v>
      </c>
      <c r="R38" s="535">
        <v>0</v>
      </c>
    </row>
    <row r="39" spans="1:18" s="336" customFormat="1" ht="15">
      <c r="A39" s="346">
        <v>29</v>
      </c>
      <c r="B39" s="347" t="s">
        <v>918</v>
      </c>
      <c r="C39" s="535">
        <v>1634</v>
      </c>
      <c r="D39" s="620">
        <v>86</v>
      </c>
      <c r="E39" s="535">
        <v>0</v>
      </c>
      <c r="F39" s="535">
        <f t="shared" si="0"/>
        <v>1720</v>
      </c>
      <c r="G39" s="535">
        <v>1777</v>
      </c>
      <c r="H39" s="535">
        <v>75</v>
      </c>
      <c r="I39" s="535">
        <v>0</v>
      </c>
      <c r="J39" s="535">
        <v>1852</v>
      </c>
      <c r="K39" s="535">
        <v>59</v>
      </c>
      <c r="L39" s="535">
        <v>0</v>
      </c>
      <c r="M39" s="535">
        <v>0</v>
      </c>
      <c r="N39" s="535">
        <v>59</v>
      </c>
      <c r="O39" s="535">
        <v>0</v>
      </c>
      <c r="P39" s="535">
        <v>0</v>
      </c>
      <c r="Q39" s="535">
        <v>0</v>
      </c>
      <c r="R39" s="535">
        <v>0</v>
      </c>
    </row>
    <row r="40" spans="1:21" s="336" customFormat="1" ht="15">
      <c r="A40" s="346">
        <v>30</v>
      </c>
      <c r="B40" s="347" t="s">
        <v>919</v>
      </c>
      <c r="C40" s="535">
        <v>1044</v>
      </c>
      <c r="D40" s="620">
        <v>55</v>
      </c>
      <c r="E40" s="535">
        <v>0</v>
      </c>
      <c r="F40" s="535">
        <f t="shared" si="0"/>
        <v>1099</v>
      </c>
      <c r="G40" s="535">
        <v>952</v>
      </c>
      <c r="H40" s="535">
        <v>89</v>
      </c>
      <c r="I40" s="535">
        <v>0</v>
      </c>
      <c r="J40" s="535">
        <v>1041</v>
      </c>
      <c r="K40" s="535">
        <v>0</v>
      </c>
      <c r="L40" s="535">
        <v>0</v>
      </c>
      <c r="M40" s="535">
        <v>0</v>
      </c>
      <c r="N40" s="535">
        <v>0</v>
      </c>
      <c r="O40" s="535">
        <v>0</v>
      </c>
      <c r="P40" s="535">
        <v>0</v>
      </c>
      <c r="Q40" s="535">
        <v>0</v>
      </c>
      <c r="R40" s="535">
        <v>0</v>
      </c>
      <c r="U40" s="336" t="e">
        <f>C36+#REF!</f>
        <v>#REF!</v>
      </c>
    </row>
    <row r="41" spans="1:18" s="336" customFormat="1" ht="12.75">
      <c r="A41" s="275" t="s">
        <v>19</v>
      </c>
      <c r="B41" s="276"/>
      <c r="C41" s="535">
        <f>SUM(C11:C40)</f>
        <v>47910</v>
      </c>
      <c r="D41" s="535">
        <f>SUM(D11:D40)</f>
        <v>6609</v>
      </c>
      <c r="E41" s="535">
        <f>SUM(E11:E40)</f>
        <v>57</v>
      </c>
      <c r="F41" s="535">
        <f>SUM(F11:F40)</f>
        <v>54576</v>
      </c>
      <c r="G41" s="535">
        <v>34843</v>
      </c>
      <c r="H41" s="535">
        <v>5634</v>
      </c>
      <c r="I41" s="535">
        <v>0</v>
      </c>
      <c r="J41" s="535">
        <v>40477</v>
      </c>
      <c r="K41" s="535">
        <v>11200</v>
      </c>
      <c r="L41" s="535">
        <v>0</v>
      </c>
      <c r="M41" s="535">
        <v>0</v>
      </c>
      <c r="N41" s="535">
        <v>11200</v>
      </c>
      <c r="O41" s="535">
        <v>0</v>
      </c>
      <c r="P41" s="535">
        <v>0</v>
      </c>
      <c r="Q41" s="535">
        <v>0</v>
      </c>
      <c r="R41" s="535">
        <v>0</v>
      </c>
    </row>
    <row r="43" ht="15">
      <c r="U43" s="77" t="e">
        <f>C39+#REF!</f>
        <v>#REF!</v>
      </c>
    </row>
    <row r="44" spans="1:19" s="16" customFormat="1" ht="12.75">
      <c r="A44" s="15" t="s">
        <v>12</v>
      </c>
      <c r="G44" s="15"/>
      <c r="H44" s="15"/>
      <c r="K44" s="15"/>
      <c r="L44" s="15"/>
      <c r="M44" s="15"/>
      <c r="N44" s="15"/>
      <c r="O44" s="15"/>
      <c r="P44" s="678" t="s">
        <v>13</v>
      </c>
      <c r="Q44" s="678"/>
      <c r="R44" s="678"/>
      <c r="S44" s="678"/>
    </row>
    <row r="45" spans="10:19" s="16" customFormat="1" ht="12.75" customHeight="1">
      <c r="J45" s="15"/>
      <c r="K45" s="668" t="s">
        <v>14</v>
      </c>
      <c r="L45" s="668"/>
      <c r="M45" s="668"/>
      <c r="N45" s="668"/>
      <c r="O45" s="668"/>
      <c r="P45" s="668"/>
      <c r="Q45" s="668"/>
      <c r="R45" s="668"/>
      <c r="S45" s="668"/>
    </row>
    <row r="46" spans="10:19" s="16" customFormat="1" ht="12.75" customHeight="1">
      <c r="J46" s="668" t="s">
        <v>88</v>
      </c>
      <c r="K46" s="668"/>
      <c r="L46" s="668"/>
      <c r="M46" s="668"/>
      <c r="N46" s="668"/>
      <c r="O46" s="668"/>
      <c r="P46" s="668"/>
      <c r="Q46" s="668"/>
      <c r="R46" s="668"/>
      <c r="S46" s="668"/>
    </row>
    <row r="47" spans="1:19" s="16" customFormat="1" ht="12.75">
      <c r="A47" s="15"/>
      <c r="B47" s="15"/>
      <c r="K47" s="15"/>
      <c r="L47" s="15"/>
      <c r="M47" s="15"/>
      <c r="N47" s="36" t="s">
        <v>85</v>
      </c>
      <c r="O47" s="36"/>
      <c r="P47" s="36"/>
      <c r="Q47" s="36"/>
      <c r="R47" s="36"/>
      <c r="S47" s="36"/>
    </row>
  </sheetData>
  <sheetProtection/>
  <mergeCells count="13">
    <mergeCell ref="J46:S46"/>
    <mergeCell ref="C8:F8"/>
    <mergeCell ref="K8:N8"/>
    <mergeCell ref="G8:J8"/>
    <mergeCell ref="P44:S44"/>
    <mergeCell ref="K45:S45"/>
    <mergeCell ref="B4:T4"/>
    <mergeCell ref="A6:B6"/>
    <mergeCell ref="A8:A9"/>
    <mergeCell ref="B8:B9"/>
    <mergeCell ref="G1:M1"/>
    <mergeCell ref="E2:O2"/>
    <mergeCell ref="O8:R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0" r:id="rId1"/>
</worksheet>
</file>

<file path=xl/worksheets/sheet65.xml><?xml version="1.0" encoding="utf-8"?>
<worksheet xmlns="http://schemas.openxmlformats.org/spreadsheetml/2006/main" xmlns:r="http://schemas.openxmlformats.org/officeDocument/2006/relationships">
  <sheetPr>
    <pageSetUpPr fitToPage="1"/>
  </sheetPr>
  <dimension ref="A1:R46"/>
  <sheetViews>
    <sheetView view="pageBreakPreview" zoomScaleNormal="70" zoomScaleSheetLayoutView="100" workbookViewId="0" topLeftCell="A25">
      <selection activeCell="V13" sqref="V13"/>
    </sheetView>
  </sheetViews>
  <sheetFormatPr defaultColWidth="9.140625" defaultRowHeight="12.75"/>
  <cols>
    <col min="1" max="1" width="7.28125" style="77" customWidth="1"/>
    <col min="2" max="2" width="26.421875" style="77" customWidth="1"/>
    <col min="3" max="3" width="15.421875" style="77" customWidth="1"/>
    <col min="4" max="4" width="14.8515625" style="77" customWidth="1"/>
    <col min="5" max="5" width="11.8515625" style="77" customWidth="1"/>
    <col min="6" max="6" width="9.8515625" style="77" customWidth="1"/>
    <col min="7" max="7" width="12.7109375" style="77" customWidth="1"/>
    <col min="8" max="9" width="11.00390625" style="77" customWidth="1"/>
    <col min="10" max="10" width="14.140625" style="77" customWidth="1"/>
    <col min="11" max="11" width="12.28125" style="77" customWidth="1"/>
    <col min="12" max="12" width="13.140625" style="77" customWidth="1"/>
    <col min="13" max="13" width="9.7109375" style="77" customWidth="1"/>
    <col min="14" max="14" width="9.57421875" style="77" customWidth="1"/>
    <col min="15" max="15" width="12.7109375" style="77" customWidth="1"/>
    <col min="16" max="16" width="13.28125" style="77" customWidth="1"/>
    <col min="17" max="17" width="11.28125" style="77" customWidth="1"/>
    <col min="18" max="18" width="9.8515625" style="77" bestFit="1" customWidth="1"/>
    <col min="19" max="16384" width="9.140625" style="77" customWidth="1"/>
  </cols>
  <sheetData>
    <row r="1" spans="3:18" s="16" customFormat="1" ht="15.75">
      <c r="C1" s="45"/>
      <c r="D1" s="45"/>
      <c r="E1" s="45"/>
      <c r="F1" s="45"/>
      <c r="G1" s="45"/>
      <c r="H1" s="45"/>
      <c r="I1" s="108" t="s">
        <v>0</v>
      </c>
      <c r="J1" s="45"/>
      <c r="Q1" s="809" t="s">
        <v>540</v>
      </c>
      <c r="R1" s="809"/>
    </row>
    <row r="2" spans="7:17" s="16" customFormat="1" ht="20.25">
      <c r="G2" s="665" t="s">
        <v>704</v>
      </c>
      <c r="H2" s="665"/>
      <c r="I2" s="665"/>
      <c r="J2" s="665"/>
      <c r="K2" s="665"/>
      <c r="L2" s="665"/>
      <c r="M2" s="665"/>
      <c r="N2" s="44"/>
      <c r="O2" s="44"/>
      <c r="P2" s="44"/>
      <c r="Q2" s="44"/>
    </row>
    <row r="3" spans="7:17" s="16" customFormat="1" ht="20.25">
      <c r="G3" s="126"/>
      <c r="H3" s="126"/>
      <c r="I3" s="126"/>
      <c r="J3" s="126"/>
      <c r="K3" s="126"/>
      <c r="L3" s="126"/>
      <c r="M3" s="126"/>
      <c r="N3" s="44"/>
      <c r="O3" s="44"/>
      <c r="P3" s="44"/>
      <c r="Q3" s="44"/>
    </row>
    <row r="4" spans="2:18" ht="18">
      <c r="B4" s="1001" t="s">
        <v>716</v>
      </c>
      <c r="C4" s="1001"/>
      <c r="D4" s="1001"/>
      <c r="E4" s="1001"/>
      <c r="F4" s="1001"/>
      <c r="G4" s="1001"/>
      <c r="H4" s="1001"/>
      <c r="I4" s="1001"/>
      <c r="J4" s="1001"/>
      <c r="K4" s="1001"/>
      <c r="L4" s="1001"/>
      <c r="M4" s="1001"/>
      <c r="N4" s="1001"/>
      <c r="O4" s="1001"/>
      <c r="P4" s="1001"/>
      <c r="Q4" s="1001"/>
      <c r="R4" s="1001"/>
    </row>
    <row r="5" spans="3:18" ht="15.75">
      <c r="C5" s="78"/>
      <c r="D5" s="79"/>
      <c r="E5" s="78"/>
      <c r="F5" s="78"/>
      <c r="G5" s="78"/>
      <c r="H5" s="78"/>
      <c r="I5" s="78"/>
      <c r="J5" s="78"/>
      <c r="K5" s="78"/>
      <c r="L5" s="78"/>
      <c r="M5" s="78"/>
      <c r="N5" s="78"/>
      <c r="O5" s="78"/>
      <c r="P5" s="78"/>
      <c r="Q5" s="78"/>
      <c r="R5" s="78"/>
    </row>
    <row r="6" ht="15">
      <c r="A6" s="587" t="s">
        <v>1137</v>
      </c>
    </row>
    <row r="7" spans="2:17" ht="15">
      <c r="B7" s="80"/>
      <c r="Q7" s="115" t="s">
        <v>140</v>
      </c>
    </row>
    <row r="8" spans="1:18" s="81" customFormat="1" ht="32.25" customHeight="1">
      <c r="A8" s="662" t="s">
        <v>2</v>
      </c>
      <c r="B8" s="994" t="s">
        <v>3</v>
      </c>
      <c r="C8" s="999" t="s">
        <v>453</v>
      </c>
      <c r="D8" s="999"/>
      <c r="E8" s="999"/>
      <c r="F8" s="999"/>
      <c r="G8" s="999" t="s">
        <v>454</v>
      </c>
      <c r="H8" s="999"/>
      <c r="I8" s="999"/>
      <c r="J8" s="999"/>
      <c r="K8" s="999" t="s">
        <v>455</v>
      </c>
      <c r="L8" s="999"/>
      <c r="M8" s="999"/>
      <c r="N8" s="999"/>
      <c r="O8" s="999" t="s">
        <v>456</v>
      </c>
      <c r="P8" s="999"/>
      <c r="Q8" s="999"/>
      <c r="R8" s="994"/>
    </row>
    <row r="9" spans="1:18" s="82" customFormat="1" ht="75" customHeight="1">
      <c r="A9" s="662"/>
      <c r="B9" s="995"/>
      <c r="C9" s="88" t="s">
        <v>160</v>
      </c>
      <c r="D9" s="130" t="s">
        <v>162</v>
      </c>
      <c r="E9" s="88" t="s">
        <v>139</v>
      </c>
      <c r="F9" s="130" t="s">
        <v>161</v>
      </c>
      <c r="G9" s="88" t="s">
        <v>242</v>
      </c>
      <c r="H9" s="130" t="s">
        <v>162</v>
      </c>
      <c r="I9" s="88" t="s">
        <v>139</v>
      </c>
      <c r="J9" s="130" t="s">
        <v>161</v>
      </c>
      <c r="K9" s="88" t="s">
        <v>242</v>
      </c>
      <c r="L9" s="130" t="s">
        <v>162</v>
      </c>
      <c r="M9" s="88" t="s">
        <v>139</v>
      </c>
      <c r="N9" s="130" t="s">
        <v>161</v>
      </c>
      <c r="O9" s="88" t="s">
        <v>242</v>
      </c>
      <c r="P9" s="130" t="s">
        <v>162</v>
      </c>
      <c r="Q9" s="88" t="s">
        <v>139</v>
      </c>
      <c r="R9" s="131" t="s">
        <v>161</v>
      </c>
    </row>
    <row r="10" spans="1:18" s="82" customFormat="1" ht="15.75" customHeight="1">
      <c r="A10" s="5">
        <v>1</v>
      </c>
      <c r="B10" s="87">
        <v>2</v>
      </c>
      <c r="C10" s="76">
        <v>3</v>
      </c>
      <c r="D10" s="76">
        <v>4</v>
      </c>
      <c r="E10" s="76">
        <v>5</v>
      </c>
      <c r="F10" s="76">
        <v>6</v>
      </c>
      <c r="G10" s="76">
        <v>7</v>
      </c>
      <c r="H10" s="76">
        <v>8</v>
      </c>
      <c r="I10" s="76">
        <v>9</v>
      </c>
      <c r="J10" s="76">
        <v>10</v>
      </c>
      <c r="K10" s="76">
        <v>11</v>
      </c>
      <c r="L10" s="76">
        <v>12</v>
      </c>
      <c r="M10" s="76">
        <v>13</v>
      </c>
      <c r="N10" s="76">
        <v>14</v>
      </c>
      <c r="O10" s="76">
        <v>15</v>
      </c>
      <c r="P10" s="76">
        <v>16</v>
      </c>
      <c r="Q10" s="76">
        <v>17</v>
      </c>
      <c r="R10" s="122">
        <v>18</v>
      </c>
    </row>
    <row r="11" spans="1:18" s="82" customFormat="1" ht="15">
      <c r="A11" s="346">
        <v>1</v>
      </c>
      <c r="B11" s="347" t="s">
        <v>1104</v>
      </c>
      <c r="C11" s="76">
        <v>0</v>
      </c>
      <c r="D11" s="76">
        <v>0</v>
      </c>
      <c r="E11" s="76">
        <v>0</v>
      </c>
      <c r="F11" s="76">
        <v>0</v>
      </c>
      <c r="G11" s="76">
        <v>0</v>
      </c>
      <c r="H11" s="76">
        <v>0</v>
      </c>
      <c r="I11" s="76">
        <v>0</v>
      </c>
      <c r="J11" s="76">
        <v>0</v>
      </c>
      <c r="K11" s="76">
        <v>0</v>
      </c>
      <c r="L11" s="76">
        <v>0</v>
      </c>
      <c r="M11" s="76">
        <v>0</v>
      </c>
      <c r="N11" s="76">
        <v>0</v>
      </c>
      <c r="O11" s="76">
        <v>0</v>
      </c>
      <c r="P11" s="76">
        <v>0</v>
      </c>
      <c r="Q11" s="76">
        <v>0</v>
      </c>
      <c r="R11" s="76">
        <v>0</v>
      </c>
    </row>
    <row r="12" spans="1:18" s="82" customFormat="1" ht="15">
      <c r="A12" s="346">
        <v>2</v>
      </c>
      <c r="B12" s="347" t="s">
        <v>888</v>
      </c>
      <c r="C12" s="76">
        <v>0</v>
      </c>
      <c r="D12" s="76">
        <v>0</v>
      </c>
      <c r="E12" s="76">
        <v>0</v>
      </c>
      <c r="F12" s="76">
        <v>0</v>
      </c>
      <c r="G12" s="76">
        <v>0</v>
      </c>
      <c r="H12" s="76">
        <v>0</v>
      </c>
      <c r="I12" s="76">
        <v>0</v>
      </c>
      <c r="J12" s="76">
        <v>0</v>
      </c>
      <c r="K12" s="76">
        <v>0</v>
      </c>
      <c r="L12" s="76">
        <v>0</v>
      </c>
      <c r="M12" s="76">
        <v>0</v>
      </c>
      <c r="N12" s="76">
        <v>0</v>
      </c>
      <c r="O12" s="76">
        <v>0</v>
      </c>
      <c r="P12" s="76">
        <v>0</v>
      </c>
      <c r="Q12" s="76">
        <v>0</v>
      </c>
      <c r="R12" s="76">
        <v>0</v>
      </c>
    </row>
    <row r="13" spans="1:18" s="82" customFormat="1" ht="15">
      <c r="A13" s="346">
        <v>3</v>
      </c>
      <c r="B13" s="347" t="s">
        <v>889</v>
      </c>
      <c r="C13" s="76">
        <v>0</v>
      </c>
      <c r="D13" s="76">
        <v>0</v>
      </c>
      <c r="E13" s="76">
        <v>0</v>
      </c>
      <c r="F13" s="76">
        <v>0</v>
      </c>
      <c r="G13" s="76">
        <v>0</v>
      </c>
      <c r="H13" s="76">
        <v>0</v>
      </c>
      <c r="I13" s="76">
        <v>0</v>
      </c>
      <c r="J13" s="76">
        <v>0</v>
      </c>
      <c r="K13" s="76">
        <v>0</v>
      </c>
      <c r="L13" s="76">
        <v>0</v>
      </c>
      <c r="M13" s="76">
        <v>0</v>
      </c>
      <c r="N13" s="76">
        <v>0</v>
      </c>
      <c r="O13" s="76">
        <v>0</v>
      </c>
      <c r="P13" s="76">
        <v>0</v>
      </c>
      <c r="Q13" s="76">
        <v>0</v>
      </c>
      <c r="R13" s="76">
        <v>0</v>
      </c>
    </row>
    <row r="14" spans="1:18" s="82" customFormat="1" ht="15">
      <c r="A14" s="346">
        <v>4</v>
      </c>
      <c r="B14" s="347" t="s">
        <v>890</v>
      </c>
      <c r="C14" s="76">
        <v>0</v>
      </c>
      <c r="D14" s="76">
        <v>0</v>
      </c>
      <c r="E14" s="76">
        <v>0</v>
      </c>
      <c r="F14" s="76">
        <v>0</v>
      </c>
      <c r="G14" s="76">
        <v>0</v>
      </c>
      <c r="H14" s="76">
        <v>0</v>
      </c>
      <c r="I14" s="76">
        <v>0</v>
      </c>
      <c r="J14" s="76">
        <v>0</v>
      </c>
      <c r="K14" s="76">
        <v>0</v>
      </c>
      <c r="L14" s="76">
        <v>0</v>
      </c>
      <c r="M14" s="76">
        <v>0</v>
      </c>
      <c r="N14" s="76">
        <v>0</v>
      </c>
      <c r="O14" s="76">
        <v>0</v>
      </c>
      <c r="P14" s="76">
        <v>0</v>
      </c>
      <c r="Q14" s="76">
        <v>0</v>
      </c>
      <c r="R14" s="76">
        <v>0</v>
      </c>
    </row>
    <row r="15" spans="1:18" s="82" customFormat="1" ht="15">
      <c r="A15" s="346">
        <v>5</v>
      </c>
      <c r="B15" s="347" t="s">
        <v>891</v>
      </c>
      <c r="C15" s="76">
        <v>0</v>
      </c>
      <c r="D15" s="76">
        <v>0</v>
      </c>
      <c r="E15" s="76">
        <v>0</v>
      </c>
      <c r="F15" s="76">
        <v>0</v>
      </c>
      <c r="G15" s="76">
        <v>0</v>
      </c>
      <c r="H15" s="76">
        <v>0</v>
      </c>
      <c r="I15" s="76">
        <v>0</v>
      </c>
      <c r="J15" s="76">
        <v>0</v>
      </c>
      <c r="K15" s="76">
        <v>0</v>
      </c>
      <c r="L15" s="76">
        <v>0</v>
      </c>
      <c r="M15" s="76">
        <v>0</v>
      </c>
      <c r="N15" s="76">
        <v>0</v>
      </c>
      <c r="O15" s="76">
        <v>0</v>
      </c>
      <c r="P15" s="76">
        <v>0</v>
      </c>
      <c r="Q15" s="76">
        <v>0</v>
      </c>
      <c r="R15" s="76">
        <v>0</v>
      </c>
    </row>
    <row r="16" spans="1:18" s="82" customFormat="1" ht="15">
      <c r="A16" s="346">
        <v>6</v>
      </c>
      <c r="B16" s="347" t="s">
        <v>892</v>
      </c>
      <c r="C16" s="76">
        <v>0</v>
      </c>
      <c r="D16" s="76">
        <v>0</v>
      </c>
      <c r="E16" s="76">
        <v>0</v>
      </c>
      <c r="F16" s="76">
        <v>0</v>
      </c>
      <c r="G16" s="76">
        <v>0</v>
      </c>
      <c r="H16" s="76">
        <v>0</v>
      </c>
      <c r="I16" s="76">
        <v>0</v>
      </c>
      <c r="J16" s="76">
        <v>0</v>
      </c>
      <c r="K16" s="76">
        <v>0</v>
      </c>
      <c r="L16" s="76">
        <v>0</v>
      </c>
      <c r="M16" s="76">
        <v>0</v>
      </c>
      <c r="N16" s="76">
        <v>0</v>
      </c>
      <c r="O16" s="76">
        <v>0</v>
      </c>
      <c r="P16" s="76">
        <v>0</v>
      </c>
      <c r="Q16" s="76">
        <v>0</v>
      </c>
      <c r="R16" s="76">
        <v>0</v>
      </c>
    </row>
    <row r="17" spans="1:18" s="82" customFormat="1" ht="15">
      <c r="A17" s="346">
        <v>7</v>
      </c>
      <c r="B17" s="347" t="s">
        <v>893</v>
      </c>
      <c r="C17" s="76">
        <v>0</v>
      </c>
      <c r="D17" s="76">
        <v>0</v>
      </c>
      <c r="E17" s="76">
        <v>0</v>
      </c>
      <c r="F17" s="76">
        <v>0</v>
      </c>
      <c r="G17" s="76">
        <v>0</v>
      </c>
      <c r="H17" s="76">
        <v>0</v>
      </c>
      <c r="I17" s="76">
        <v>0</v>
      </c>
      <c r="J17" s="76">
        <v>0</v>
      </c>
      <c r="K17" s="76">
        <v>0</v>
      </c>
      <c r="L17" s="76">
        <v>0</v>
      </c>
      <c r="M17" s="76">
        <v>0</v>
      </c>
      <c r="N17" s="76">
        <v>0</v>
      </c>
      <c r="O17" s="76">
        <v>0</v>
      </c>
      <c r="P17" s="76">
        <v>0</v>
      </c>
      <c r="Q17" s="76">
        <v>0</v>
      </c>
      <c r="R17" s="76">
        <v>0</v>
      </c>
    </row>
    <row r="18" spans="1:18" s="82" customFormat="1" ht="15">
      <c r="A18" s="346">
        <v>8</v>
      </c>
      <c r="B18" s="347" t="s">
        <v>894</v>
      </c>
      <c r="C18" s="76">
        <v>0</v>
      </c>
      <c r="D18" s="76">
        <v>0</v>
      </c>
      <c r="E18" s="76">
        <v>0</v>
      </c>
      <c r="F18" s="76">
        <v>0</v>
      </c>
      <c r="G18" s="76">
        <v>0</v>
      </c>
      <c r="H18" s="76">
        <v>0</v>
      </c>
      <c r="I18" s="76">
        <v>0</v>
      </c>
      <c r="J18" s="76">
        <v>0</v>
      </c>
      <c r="K18" s="76">
        <v>0</v>
      </c>
      <c r="L18" s="76">
        <v>0</v>
      </c>
      <c r="M18" s="76">
        <v>0</v>
      </c>
      <c r="N18" s="76">
        <v>0</v>
      </c>
      <c r="O18" s="76">
        <v>0</v>
      </c>
      <c r="P18" s="76">
        <v>0</v>
      </c>
      <c r="Q18" s="76">
        <v>0</v>
      </c>
      <c r="R18" s="76">
        <v>0</v>
      </c>
    </row>
    <row r="19" spans="1:18" s="82" customFormat="1" ht="15">
      <c r="A19" s="346">
        <v>9</v>
      </c>
      <c r="B19" s="347" t="s">
        <v>895</v>
      </c>
      <c r="C19" s="76">
        <v>0</v>
      </c>
      <c r="D19" s="76">
        <v>0</v>
      </c>
      <c r="E19" s="76">
        <v>0</v>
      </c>
      <c r="F19" s="76">
        <v>0</v>
      </c>
      <c r="G19" s="76">
        <v>0</v>
      </c>
      <c r="H19" s="76">
        <v>0</v>
      </c>
      <c r="I19" s="76">
        <v>0</v>
      </c>
      <c r="J19" s="76">
        <v>0</v>
      </c>
      <c r="K19" s="76">
        <v>0</v>
      </c>
      <c r="L19" s="76">
        <v>0</v>
      </c>
      <c r="M19" s="76">
        <v>0</v>
      </c>
      <c r="N19" s="76">
        <v>0</v>
      </c>
      <c r="O19" s="76">
        <v>0</v>
      </c>
      <c r="P19" s="76">
        <v>0</v>
      </c>
      <c r="Q19" s="76">
        <v>0</v>
      </c>
      <c r="R19" s="76">
        <v>0</v>
      </c>
    </row>
    <row r="20" spans="1:18" s="82" customFormat="1" ht="15">
      <c r="A20" s="346">
        <v>10</v>
      </c>
      <c r="B20" s="347" t="s">
        <v>897</v>
      </c>
      <c r="C20" s="76">
        <v>0</v>
      </c>
      <c r="D20" s="76">
        <v>0</v>
      </c>
      <c r="E20" s="76">
        <v>0</v>
      </c>
      <c r="F20" s="76">
        <v>0</v>
      </c>
      <c r="G20" s="76">
        <v>0</v>
      </c>
      <c r="H20" s="76">
        <v>0</v>
      </c>
      <c r="I20" s="76">
        <v>0</v>
      </c>
      <c r="J20" s="76">
        <v>0</v>
      </c>
      <c r="K20" s="76">
        <v>0</v>
      </c>
      <c r="L20" s="76">
        <v>0</v>
      </c>
      <c r="M20" s="76">
        <v>0</v>
      </c>
      <c r="N20" s="76">
        <v>0</v>
      </c>
      <c r="O20" s="76">
        <v>0</v>
      </c>
      <c r="P20" s="76">
        <v>0</v>
      </c>
      <c r="Q20" s="76">
        <v>0</v>
      </c>
      <c r="R20" s="76">
        <v>0</v>
      </c>
    </row>
    <row r="21" spans="1:18" s="82" customFormat="1" ht="15">
      <c r="A21" s="346">
        <v>11</v>
      </c>
      <c r="B21" s="347" t="s">
        <v>898</v>
      </c>
      <c r="C21" s="76">
        <v>0</v>
      </c>
      <c r="D21" s="76">
        <v>0</v>
      </c>
      <c r="E21" s="76">
        <v>0</v>
      </c>
      <c r="F21" s="76">
        <v>0</v>
      </c>
      <c r="G21" s="76">
        <v>0</v>
      </c>
      <c r="H21" s="76">
        <v>0</v>
      </c>
      <c r="I21" s="76">
        <v>0</v>
      </c>
      <c r="J21" s="76">
        <v>0</v>
      </c>
      <c r="K21" s="76">
        <v>0</v>
      </c>
      <c r="L21" s="76">
        <v>0</v>
      </c>
      <c r="M21" s="76">
        <v>0</v>
      </c>
      <c r="N21" s="76">
        <v>0</v>
      </c>
      <c r="O21" s="76">
        <v>0</v>
      </c>
      <c r="P21" s="76">
        <v>0</v>
      </c>
      <c r="Q21" s="76">
        <v>0</v>
      </c>
      <c r="R21" s="76">
        <v>0</v>
      </c>
    </row>
    <row r="22" spans="1:18" s="82" customFormat="1" ht="15">
      <c r="A22" s="346">
        <v>12</v>
      </c>
      <c r="B22" s="347" t="s">
        <v>899</v>
      </c>
      <c r="C22" s="76">
        <v>0</v>
      </c>
      <c r="D22" s="76">
        <v>0</v>
      </c>
      <c r="E22" s="76">
        <v>0</v>
      </c>
      <c r="F22" s="76">
        <v>0</v>
      </c>
      <c r="G22" s="76">
        <v>0</v>
      </c>
      <c r="H22" s="76">
        <v>0</v>
      </c>
      <c r="I22" s="76">
        <v>0</v>
      </c>
      <c r="J22" s="76">
        <v>0</v>
      </c>
      <c r="K22" s="76">
        <v>0</v>
      </c>
      <c r="L22" s="76">
        <v>0</v>
      </c>
      <c r="M22" s="76">
        <v>0</v>
      </c>
      <c r="N22" s="76">
        <v>0</v>
      </c>
      <c r="O22" s="76">
        <v>0</v>
      </c>
      <c r="P22" s="76">
        <v>0</v>
      </c>
      <c r="Q22" s="76">
        <v>0</v>
      </c>
      <c r="R22" s="76">
        <v>0</v>
      </c>
    </row>
    <row r="23" spans="1:18" s="82" customFormat="1" ht="15">
      <c r="A23" s="346">
        <v>13</v>
      </c>
      <c r="B23" s="347" t="s">
        <v>900</v>
      </c>
      <c r="C23" s="76">
        <v>0</v>
      </c>
      <c r="D23" s="76">
        <v>0</v>
      </c>
      <c r="E23" s="76">
        <v>0</v>
      </c>
      <c r="F23" s="76">
        <v>0</v>
      </c>
      <c r="G23" s="76">
        <v>0</v>
      </c>
      <c r="H23" s="76">
        <v>0</v>
      </c>
      <c r="I23" s="76">
        <v>0</v>
      </c>
      <c r="J23" s="76">
        <v>0</v>
      </c>
      <c r="K23" s="76">
        <v>0</v>
      </c>
      <c r="L23" s="76">
        <v>0</v>
      </c>
      <c r="M23" s="76">
        <v>0</v>
      </c>
      <c r="N23" s="76">
        <v>0</v>
      </c>
      <c r="O23" s="76">
        <v>0</v>
      </c>
      <c r="P23" s="76">
        <v>0</v>
      </c>
      <c r="Q23" s="76">
        <v>0</v>
      </c>
      <c r="R23" s="76">
        <v>0</v>
      </c>
    </row>
    <row r="24" spans="1:18" s="82" customFormat="1" ht="15">
      <c r="A24" s="346">
        <v>14</v>
      </c>
      <c r="B24" s="347" t="s">
        <v>901</v>
      </c>
      <c r="C24" s="76">
        <v>0</v>
      </c>
      <c r="D24" s="76">
        <v>0</v>
      </c>
      <c r="E24" s="76">
        <v>0</v>
      </c>
      <c r="F24" s="76">
        <v>0</v>
      </c>
      <c r="G24" s="76">
        <v>0</v>
      </c>
      <c r="H24" s="76">
        <v>0</v>
      </c>
      <c r="I24" s="76">
        <v>0</v>
      </c>
      <c r="J24" s="76">
        <v>0</v>
      </c>
      <c r="K24" s="76">
        <v>0</v>
      </c>
      <c r="L24" s="76">
        <v>0</v>
      </c>
      <c r="M24" s="76">
        <v>0</v>
      </c>
      <c r="N24" s="76">
        <v>0</v>
      </c>
      <c r="O24" s="76">
        <v>0</v>
      </c>
      <c r="P24" s="76">
        <v>0</v>
      </c>
      <c r="Q24" s="76">
        <v>0</v>
      </c>
      <c r="R24" s="76">
        <v>0</v>
      </c>
    </row>
    <row r="25" spans="1:18" s="82" customFormat="1" ht="15">
      <c r="A25" s="346">
        <v>15</v>
      </c>
      <c r="B25" s="347" t="s">
        <v>902</v>
      </c>
      <c r="C25" s="76">
        <v>0</v>
      </c>
      <c r="D25" s="76">
        <v>0</v>
      </c>
      <c r="E25" s="76">
        <v>0</v>
      </c>
      <c r="F25" s="76">
        <v>0</v>
      </c>
      <c r="G25" s="76">
        <v>0</v>
      </c>
      <c r="H25" s="76">
        <v>0</v>
      </c>
      <c r="I25" s="76">
        <v>0</v>
      </c>
      <c r="J25" s="76">
        <v>0</v>
      </c>
      <c r="K25" s="76">
        <v>0</v>
      </c>
      <c r="L25" s="76">
        <v>0</v>
      </c>
      <c r="M25" s="76">
        <v>0</v>
      </c>
      <c r="N25" s="76">
        <v>0</v>
      </c>
      <c r="O25" s="76">
        <v>0</v>
      </c>
      <c r="P25" s="76">
        <v>0</v>
      </c>
      <c r="Q25" s="76">
        <v>0</v>
      </c>
      <c r="R25" s="76">
        <v>0</v>
      </c>
    </row>
    <row r="26" spans="1:18" s="82" customFormat="1" ht="15">
      <c r="A26" s="346">
        <v>16</v>
      </c>
      <c r="B26" s="349" t="s">
        <v>903</v>
      </c>
      <c r="C26" s="76">
        <v>0</v>
      </c>
      <c r="D26" s="76">
        <v>0</v>
      </c>
      <c r="E26" s="76">
        <v>0</v>
      </c>
      <c r="F26" s="76">
        <v>0</v>
      </c>
      <c r="G26" s="76">
        <v>0</v>
      </c>
      <c r="H26" s="76">
        <v>0</v>
      </c>
      <c r="I26" s="76">
        <v>0</v>
      </c>
      <c r="J26" s="76">
        <v>0</v>
      </c>
      <c r="K26" s="76">
        <v>0</v>
      </c>
      <c r="L26" s="76">
        <v>0</v>
      </c>
      <c r="M26" s="76">
        <v>0</v>
      </c>
      <c r="N26" s="76">
        <v>0</v>
      </c>
      <c r="O26" s="76">
        <v>0</v>
      </c>
      <c r="P26" s="76">
        <v>0</v>
      </c>
      <c r="Q26" s="76">
        <v>0</v>
      </c>
      <c r="R26" s="76">
        <v>0</v>
      </c>
    </row>
    <row r="27" spans="1:18" s="82" customFormat="1" ht="15">
      <c r="A27" s="346">
        <v>17</v>
      </c>
      <c r="B27" s="347" t="s">
        <v>904</v>
      </c>
      <c r="C27" s="76">
        <v>0</v>
      </c>
      <c r="D27" s="76">
        <v>0</v>
      </c>
      <c r="E27" s="76">
        <v>0</v>
      </c>
      <c r="F27" s="76">
        <v>0</v>
      </c>
      <c r="G27" s="76">
        <v>0</v>
      </c>
      <c r="H27" s="76">
        <v>0</v>
      </c>
      <c r="I27" s="76">
        <v>0</v>
      </c>
      <c r="J27" s="76">
        <v>0</v>
      </c>
      <c r="K27" s="76">
        <v>0</v>
      </c>
      <c r="L27" s="76">
        <v>0</v>
      </c>
      <c r="M27" s="76">
        <v>0</v>
      </c>
      <c r="N27" s="76">
        <v>0</v>
      </c>
      <c r="O27" s="76">
        <v>0</v>
      </c>
      <c r="P27" s="76">
        <v>0</v>
      </c>
      <c r="Q27" s="76">
        <v>0</v>
      </c>
      <c r="R27" s="76">
        <v>0</v>
      </c>
    </row>
    <row r="28" spans="1:18" s="82" customFormat="1" ht="15">
      <c r="A28" s="346">
        <v>18</v>
      </c>
      <c r="B28" s="349" t="s">
        <v>905</v>
      </c>
      <c r="C28" s="76">
        <v>0</v>
      </c>
      <c r="D28" s="76">
        <v>0</v>
      </c>
      <c r="E28" s="76">
        <v>0</v>
      </c>
      <c r="F28" s="76">
        <v>0</v>
      </c>
      <c r="G28" s="76">
        <v>0</v>
      </c>
      <c r="H28" s="76">
        <v>0</v>
      </c>
      <c r="I28" s="76">
        <v>0</v>
      </c>
      <c r="J28" s="76">
        <v>0</v>
      </c>
      <c r="K28" s="76">
        <v>0</v>
      </c>
      <c r="L28" s="76">
        <v>0</v>
      </c>
      <c r="M28" s="76">
        <v>0</v>
      </c>
      <c r="N28" s="76">
        <v>0</v>
      </c>
      <c r="O28" s="76">
        <v>0</v>
      </c>
      <c r="P28" s="76">
        <v>0</v>
      </c>
      <c r="Q28" s="76">
        <v>0</v>
      </c>
      <c r="R28" s="76">
        <v>0</v>
      </c>
    </row>
    <row r="29" spans="1:18" s="82" customFormat="1" ht="15">
      <c r="A29" s="346">
        <v>19</v>
      </c>
      <c r="B29" s="347" t="s">
        <v>906</v>
      </c>
      <c r="C29" s="76">
        <v>0</v>
      </c>
      <c r="D29" s="76">
        <v>0</v>
      </c>
      <c r="E29" s="76">
        <v>0</v>
      </c>
      <c r="F29" s="76">
        <v>0</v>
      </c>
      <c r="G29" s="76">
        <v>0</v>
      </c>
      <c r="H29" s="76">
        <v>0</v>
      </c>
      <c r="I29" s="76">
        <v>0</v>
      </c>
      <c r="J29" s="76">
        <v>0</v>
      </c>
      <c r="K29" s="76">
        <v>0</v>
      </c>
      <c r="L29" s="76">
        <v>0</v>
      </c>
      <c r="M29" s="76">
        <v>0</v>
      </c>
      <c r="N29" s="76">
        <v>0</v>
      </c>
      <c r="O29" s="76">
        <v>0</v>
      </c>
      <c r="P29" s="76">
        <v>0</v>
      </c>
      <c r="Q29" s="76">
        <v>0</v>
      </c>
      <c r="R29" s="76">
        <v>0</v>
      </c>
    </row>
    <row r="30" spans="1:18" s="82" customFormat="1" ht="15">
      <c r="A30" s="346">
        <v>20</v>
      </c>
      <c r="B30" s="347" t="s">
        <v>908</v>
      </c>
      <c r="C30" s="76">
        <v>0</v>
      </c>
      <c r="D30" s="76">
        <v>0</v>
      </c>
      <c r="E30" s="76">
        <v>0</v>
      </c>
      <c r="F30" s="76">
        <v>0</v>
      </c>
      <c r="G30" s="76">
        <v>0</v>
      </c>
      <c r="H30" s="76">
        <v>0</v>
      </c>
      <c r="I30" s="76">
        <v>0</v>
      </c>
      <c r="J30" s="76">
        <v>0</v>
      </c>
      <c r="K30" s="76">
        <v>0</v>
      </c>
      <c r="L30" s="76">
        <v>0</v>
      </c>
      <c r="M30" s="76">
        <v>0</v>
      </c>
      <c r="N30" s="76">
        <v>0</v>
      </c>
      <c r="O30" s="76">
        <v>0</v>
      </c>
      <c r="P30" s="76">
        <v>0</v>
      </c>
      <c r="Q30" s="76">
        <v>0</v>
      </c>
      <c r="R30" s="76">
        <v>0</v>
      </c>
    </row>
    <row r="31" spans="1:18" s="82" customFormat="1" ht="15">
      <c r="A31" s="346">
        <v>21</v>
      </c>
      <c r="B31" s="347" t="s">
        <v>909</v>
      </c>
      <c r="C31" s="76">
        <v>0</v>
      </c>
      <c r="D31" s="76">
        <v>0</v>
      </c>
      <c r="E31" s="76">
        <v>0</v>
      </c>
      <c r="F31" s="76">
        <v>0</v>
      </c>
      <c r="G31" s="76">
        <v>0</v>
      </c>
      <c r="H31" s="76">
        <v>0</v>
      </c>
      <c r="I31" s="76">
        <v>0</v>
      </c>
      <c r="J31" s="76">
        <v>0</v>
      </c>
      <c r="K31" s="76">
        <v>0</v>
      </c>
      <c r="L31" s="76">
        <v>0</v>
      </c>
      <c r="M31" s="76">
        <v>0</v>
      </c>
      <c r="N31" s="76">
        <v>0</v>
      </c>
      <c r="O31" s="76">
        <v>0</v>
      </c>
      <c r="P31" s="76">
        <v>0</v>
      </c>
      <c r="Q31" s="76">
        <v>0</v>
      </c>
      <c r="R31" s="76">
        <v>0</v>
      </c>
    </row>
    <row r="32" spans="1:18" s="82" customFormat="1" ht="15">
      <c r="A32" s="346">
        <v>22</v>
      </c>
      <c r="B32" s="347" t="s">
        <v>910</v>
      </c>
      <c r="C32" s="76">
        <v>0</v>
      </c>
      <c r="D32" s="76">
        <v>0</v>
      </c>
      <c r="E32" s="76">
        <v>0</v>
      </c>
      <c r="F32" s="76">
        <v>0</v>
      </c>
      <c r="G32" s="76">
        <v>0</v>
      </c>
      <c r="H32" s="76">
        <v>0</v>
      </c>
      <c r="I32" s="76">
        <v>0</v>
      </c>
      <c r="J32" s="76">
        <v>0</v>
      </c>
      <c r="K32" s="76">
        <v>0</v>
      </c>
      <c r="L32" s="76">
        <v>0</v>
      </c>
      <c r="M32" s="76">
        <v>0</v>
      </c>
      <c r="N32" s="76">
        <v>0</v>
      </c>
      <c r="O32" s="76">
        <v>0</v>
      </c>
      <c r="P32" s="76">
        <v>0</v>
      </c>
      <c r="Q32" s="76">
        <v>0</v>
      </c>
      <c r="R32" s="76">
        <v>0</v>
      </c>
    </row>
    <row r="33" spans="1:18" s="82" customFormat="1" ht="15">
      <c r="A33" s="346">
        <v>23</v>
      </c>
      <c r="B33" s="347" t="s">
        <v>912</v>
      </c>
      <c r="C33" s="76">
        <v>0</v>
      </c>
      <c r="D33" s="76">
        <v>0</v>
      </c>
      <c r="E33" s="76">
        <v>0</v>
      </c>
      <c r="F33" s="76">
        <v>0</v>
      </c>
      <c r="G33" s="76">
        <v>0</v>
      </c>
      <c r="H33" s="76">
        <v>0</v>
      </c>
      <c r="I33" s="76">
        <v>0</v>
      </c>
      <c r="J33" s="76">
        <v>0</v>
      </c>
      <c r="K33" s="76">
        <v>0</v>
      </c>
      <c r="L33" s="76">
        <v>0</v>
      </c>
      <c r="M33" s="76">
        <v>0</v>
      </c>
      <c r="N33" s="76">
        <v>0</v>
      </c>
      <c r="O33" s="76">
        <v>0</v>
      </c>
      <c r="P33" s="76">
        <v>0</v>
      </c>
      <c r="Q33" s="76">
        <v>0</v>
      </c>
      <c r="R33" s="76">
        <v>0</v>
      </c>
    </row>
    <row r="34" spans="1:18" s="82" customFormat="1" ht="15">
      <c r="A34" s="346">
        <v>24</v>
      </c>
      <c r="B34" s="347" t="s">
        <v>913</v>
      </c>
      <c r="C34" s="76">
        <v>0</v>
      </c>
      <c r="D34" s="76">
        <v>0</v>
      </c>
      <c r="E34" s="76">
        <v>0</v>
      </c>
      <c r="F34" s="76">
        <v>0</v>
      </c>
      <c r="G34" s="76">
        <v>0</v>
      </c>
      <c r="H34" s="76">
        <v>0</v>
      </c>
      <c r="I34" s="76">
        <v>0</v>
      </c>
      <c r="J34" s="76">
        <v>0</v>
      </c>
      <c r="K34" s="76">
        <v>0</v>
      </c>
      <c r="L34" s="76">
        <v>0</v>
      </c>
      <c r="M34" s="76">
        <v>0</v>
      </c>
      <c r="N34" s="76">
        <v>0</v>
      </c>
      <c r="O34" s="76">
        <v>0</v>
      </c>
      <c r="P34" s="76">
        <v>0</v>
      </c>
      <c r="Q34" s="76">
        <v>0</v>
      </c>
      <c r="R34" s="76">
        <v>0</v>
      </c>
    </row>
    <row r="35" spans="1:18" s="82" customFormat="1" ht="15">
      <c r="A35" s="346">
        <v>25</v>
      </c>
      <c r="B35" s="347" t="s">
        <v>914</v>
      </c>
      <c r="C35" s="76">
        <v>0</v>
      </c>
      <c r="D35" s="76">
        <v>0</v>
      </c>
      <c r="E35" s="76">
        <v>0</v>
      </c>
      <c r="F35" s="76">
        <v>0</v>
      </c>
      <c r="G35" s="76">
        <v>0</v>
      </c>
      <c r="H35" s="76">
        <v>0</v>
      </c>
      <c r="I35" s="76">
        <v>0</v>
      </c>
      <c r="J35" s="76">
        <v>0</v>
      </c>
      <c r="K35" s="76">
        <v>0</v>
      </c>
      <c r="L35" s="76">
        <v>0</v>
      </c>
      <c r="M35" s="76">
        <v>0</v>
      </c>
      <c r="N35" s="76">
        <v>0</v>
      </c>
      <c r="O35" s="76">
        <v>0</v>
      </c>
      <c r="P35" s="76">
        <v>0</v>
      </c>
      <c r="Q35" s="76">
        <v>0</v>
      </c>
      <c r="R35" s="76">
        <v>0</v>
      </c>
    </row>
    <row r="36" spans="1:18" s="82" customFormat="1" ht="15">
      <c r="A36" s="346">
        <v>26</v>
      </c>
      <c r="B36" s="347" t="s">
        <v>915</v>
      </c>
      <c r="C36" s="76">
        <v>0</v>
      </c>
      <c r="D36" s="76">
        <v>0</v>
      </c>
      <c r="E36" s="76">
        <v>0</v>
      </c>
      <c r="F36" s="76">
        <v>0</v>
      </c>
      <c r="G36" s="76">
        <v>0</v>
      </c>
      <c r="H36" s="76">
        <v>0</v>
      </c>
      <c r="I36" s="76">
        <v>0</v>
      </c>
      <c r="J36" s="76">
        <v>0</v>
      </c>
      <c r="K36" s="76">
        <v>0</v>
      </c>
      <c r="L36" s="76">
        <v>0</v>
      </c>
      <c r="M36" s="76">
        <v>0</v>
      </c>
      <c r="N36" s="76">
        <v>0</v>
      </c>
      <c r="O36" s="76">
        <v>0</v>
      </c>
      <c r="P36" s="76">
        <v>0</v>
      </c>
      <c r="Q36" s="76">
        <v>0</v>
      </c>
      <c r="R36" s="76">
        <v>0</v>
      </c>
    </row>
    <row r="37" spans="1:18" s="82" customFormat="1" ht="15">
      <c r="A37" s="346">
        <v>27</v>
      </c>
      <c r="B37" s="347" t="s">
        <v>916</v>
      </c>
      <c r="C37" s="76">
        <v>0</v>
      </c>
      <c r="D37" s="76">
        <v>0</v>
      </c>
      <c r="E37" s="76">
        <v>0</v>
      </c>
      <c r="F37" s="76">
        <v>0</v>
      </c>
      <c r="G37" s="76">
        <v>0</v>
      </c>
      <c r="H37" s="76">
        <v>0</v>
      </c>
      <c r="I37" s="76">
        <v>0</v>
      </c>
      <c r="J37" s="76">
        <v>0</v>
      </c>
      <c r="K37" s="76">
        <v>0</v>
      </c>
      <c r="L37" s="76">
        <v>0</v>
      </c>
      <c r="M37" s="76">
        <v>0</v>
      </c>
      <c r="N37" s="76">
        <v>0</v>
      </c>
      <c r="O37" s="76">
        <v>0</v>
      </c>
      <c r="P37" s="76">
        <v>0</v>
      </c>
      <c r="Q37" s="76">
        <v>0</v>
      </c>
      <c r="R37" s="76">
        <v>0</v>
      </c>
    </row>
    <row r="38" spans="1:18" s="82" customFormat="1" ht="15">
      <c r="A38" s="346">
        <v>28</v>
      </c>
      <c r="B38" s="347" t="s">
        <v>917</v>
      </c>
      <c r="C38" s="76">
        <v>0</v>
      </c>
      <c r="D38" s="76">
        <v>0</v>
      </c>
      <c r="E38" s="76">
        <v>0</v>
      </c>
      <c r="F38" s="76">
        <v>0</v>
      </c>
      <c r="G38" s="76">
        <v>0</v>
      </c>
      <c r="H38" s="76">
        <v>0</v>
      </c>
      <c r="I38" s="76">
        <v>0</v>
      </c>
      <c r="J38" s="76">
        <v>0</v>
      </c>
      <c r="K38" s="76">
        <v>0</v>
      </c>
      <c r="L38" s="76">
        <v>0</v>
      </c>
      <c r="M38" s="76">
        <v>0</v>
      </c>
      <c r="N38" s="76">
        <v>0</v>
      </c>
      <c r="O38" s="76">
        <v>0</v>
      </c>
      <c r="P38" s="76">
        <v>0</v>
      </c>
      <c r="Q38" s="76">
        <v>0</v>
      </c>
      <c r="R38" s="76">
        <v>0</v>
      </c>
    </row>
    <row r="39" spans="1:18" s="82" customFormat="1" ht="15">
      <c r="A39" s="346">
        <v>29</v>
      </c>
      <c r="B39" s="347" t="s">
        <v>918</v>
      </c>
      <c r="C39" s="76">
        <v>0</v>
      </c>
      <c r="D39" s="76">
        <v>0</v>
      </c>
      <c r="E39" s="76">
        <v>0</v>
      </c>
      <c r="F39" s="76">
        <v>0</v>
      </c>
      <c r="G39" s="76">
        <v>0</v>
      </c>
      <c r="H39" s="76">
        <v>0</v>
      </c>
      <c r="I39" s="76">
        <v>0</v>
      </c>
      <c r="J39" s="76">
        <v>0</v>
      </c>
      <c r="K39" s="76">
        <v>0</v>
      </c>
      <c r="L39" s="76">
        <v>0</v>
      </c>
      <c r="M39" s="76">
        <v>0</v>
      </c>
      <c r="N39" s="76">
        <v>0</v>
      </c>
      <c r="O39" s="76">
        <v>0</v>
      </c>
      <c r="P39" s="76">
        <v>0</v>
      </c>
      <c r="Q39" s="76">
        <v>0</v>
      </c>
      <c r="R39" s="76">
        <v>0</v>
      </c>
    </row>
    <row r="40" spans="1:18" s="82" customFormat="1" ht="15">
      <c r="A40" s="346">
        <v>30</v>
      </c>
      <c r="B40" s="347" t="s">
        <v>919</v>
      </c>
      <c r="C40" s="76">
        <v>0</v>
      </c>
      <c r="D40" s="76">
        <v>0</v>
      </c>
      <c r="E40" s="76">
        <v>0</v>
      </c>
      <c r="F40" s="76">
        <v>0</v>
      </c>
      <c r="G40" s="76">
        <v>0</v>
      </c>
      <c r="H40" s="76">
        <v>0</v>
      </c>
      <c r="I40" s="76">
        <v>0</v>
      </c>
      <c r="J40" s="76">
        <v>0</v>
      </c>
      <c r="K40" s="76">
        <v>0</v>
      </c>
      <c r="L40" s="76">
        <v>0</v>
      </c>
      <c r="M40" s="76">
        <v>0</v>
      </c>
      <c r="N40" s="76">
        <v>0</v>
      </c>
      <c r="O40" s="76">
        <v>0</v>
      </c>
      <c r="P40" s="76">
        <v>0</v>
      </c>
      <c r="Q40" s="76">
        <v>0</v>
      </c>
      <c r="R40" s="76">
        <v>0</v>
      </c>
    </row>
    <row r="41" spans="1:18" s="82" customFormat="1" ht="15">
      <c r="A41" s="275" t="s">
        <v>19</v>
      </c>
      <c r="B41" s="276"/>
      <c r="C41" s="76">
        <v>0</v>
      </c>
      <c r="D41" s="76">
        <v>0</v>
      </c>
      <c r="E41" s="76">
        <v>0</v>
      </c>
      <c r="F41" s="76">
        <v>0</v>
      </c>
      <c r="G41" s="76">
        <v>0</v>
      </c>
      <c r="H41" s="76">
        <v>0</v>
      </c>
      <c r="I41" s="76">
        <v>0</v>
      </c>
      <c r="J41" s="76">
        <v>0</v>
      </c>
      <c r="K41" s="76">
        <v>0</v>
      </c>
      <c r="L41" s="76">
        <v>0</v>
      </c>
      <c r="M41" s="76">
        <v>0</v>
      </c>
      <c r="N41" s="76">
        <v>0</v>
      </c>
      <c r="O41" s="76">
        <v>0</v>
      </c>
      <c r="P41" s="76">
        <v>0</v>
      </c>
      <c r="Q41" s="76">
        <v>0</v>
      </c>
      <c r="R41" s="76">
        <v>0</v>
      </c>
    </row>
    <row r="42" spans="1:18" ht="15">
      <c r="A42" s="284" t="s">
        <v>490</v>
      </c>
      <c r="B42" s="84"/>
      <c r="C42" s="84"/>
      <c r="D42" s="84"/>
      <c r="E42" s="84"/>
      <c r="F42" s="84"/>
      <c r="G42" s="84"/>
      <c r="H42" s="84"/>
      <c r="I42" s="84"/>
      <c r="J42" s="84"/>
      <c r="K42" s="84"/>
      <c r="L42" s="84"/>
      <c r="M42" s="84"/>
      <c r="N42" s="84"/>
      <c r="O42" s="84"/>
      <c r="P42" s="84"/>
      <c r="Q42" s="84"/>
      <c r="R42" s="84"/>
    </row>
    <row r="43" spans="1:18" s="16" customFormat="1" ht="12.75" customHeight="1">
      <c r="A43" s="15" t="s">
        <v>12</v>
      </c>
      <c r="G43" s="15"/>
      <c r="H43" s="15"/>
      <c r="K43" s="15"/>
      <c r="L43" s="15"/>
      <c r="M43" s="15"/>
      <c r="N43" s="15"/>
      <c r="O43" s="15"/>
      <c r="P43" s="15"/>
      <c r="Q43" s="15"/>
      <c r="R43" s="125" t="s">
        <v>13</v>
      </c>
    </row>
    <row r="44" spans="10:18" s="16" customFormat="1" ht="12.75" customHeight="1">
      <c r="J44" s="15"/>
      <c r="K44" s="808" t="s">
        <v>14</v>
      </c>
      <c r="L44" s="808"/>
      <c r="M44" s="808"/>
      <c r="N44" s="808"/>
      <c r="O44" s="808"/>
      <c r="P44" s="808"/>
      <c r="Q44" s="808"/>
      <c r="R44" s="808"/>
    </row>
    <row r="45" spans="10:18" s="16" customFormat="1" ht="12.75" customHeight="1">
      <c r="J45" s="808" t="s">
        <v>88</v>
      </c>
      <c r="K45" s="808"/>
      <c r="L45" s="808"/>
      <c r="M45" s="808"/>
      <c r="N45" s="808"/>
      <c r="O45" s="808"/>
      <c r="P45" s="808"/>
      <c r="Q45" s="808"/>
      <c r="R45" s="808"/>
    </row>
    <row r="46" spans="1:18" s="16" customFormat="1" ht="12.75">
      <c r="A46" s="15"/>
      <c r="B46" s="15"/>
      <c r="K46" s="15"/>
      <c r="L46" s="15"/>
      <c r="M46" s="15"/>
      <c r="N46" s="15"/>
      <c r="O46" s="15"/>
      <c r="P46" s="15"/>
      <c r="Q46" s="667" t="s">
        <v>85</v>
      </c>
      <c r="R46" s="667"/>
    </row>
  </sheetData>
  <sheetProtection/>
  <mergeCells count="12">
    <mergeCell ref="Q1:R1"/>
    <mergeCell ref="B4:R4"/>
    <mergeCell ref="K44:R44"/>
    <mergeCell ref="G2:M2"/>
    <mergeCell ref="Q46:R46"/>
    <mergeCell ref="J45:R45"/>
    <mergeCell ref="O8:R8"/>
    <mergeCell ref="A8:A9"/>
    <mergeCell ref="B8:B9"/>
    <mergeCell ref="C8:F8"/>
    <mergeCell ref="G8:J8"/>
    <mergeCell ref="K8:N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9" r:id="rId1"/>
</worksheet>
</file>

<file path=xl/worksheets/sheet66.xml><?xml version="1.0" encoding="utf-8"?>
<worksheet xmlns="http://schemas.openxmlformats.org/spreadsheetml/2006/main" xmlns:r="http://schemas.openxmlformats.org/officeDocument/2006/relationships">
  <sheetPr>
    <pageSetUpPr fitToPage="1"/>
  </sheetPr>
  <dimension ref="A1:J51"/>
  <sheetViews>
    <sheetView view="pageBreakPreview" zoomScaleNormal="80" zoomScaleSheetLayoutView="100" zoomScalePageLayoutView="0" workbookViewId="0" topLeftCell="A34">
      <selection activeCell="J42" sqref="J42"/>
    </sheetView>
  </sheetViews>
  <sheetFormatPr defaultColWidth="9.140625" defaultRowHeight="12.75"/>
  <cols>
    <col min="1" max="1" width="9.140625" style="77" customWidth="1"/>
    <col min="2" max="2" width="25.140625" style="77" customWidth="1"/>
    <col min="3" max="3" width="17.57421875" style="77" customWidth="1"/>
    <col min="4" max="4" width="19.7109375" style="77" customWidth="1"/>
    <col min="5" max="5" width="18.140625" style="77" customWidth="1"/>
    <col min="6" max="6" width="15.421875" style="77" customWidth="1"/>
    <col min="7" max="7" width="15.7109375" style="77" customWidth="1"/>
    <col min="8" max="8" width="12.28125" style="77" customWidth="1"/>
    <col min="9" max="16384" width="9.140625" style="77" customWidth="1"/>
  </cols>
  <sheetData>
    <row r="1" spans="3:7" s="16" customFormat="1" ht="15">
      <c r="C1" s="45"/>
      <c r="D1" s="45"/>
      <c r="E1" s="45"/>
      <c r="F1" s="809" t="s">
        <v>831</v>
      </c>
      <c r="G1" s="809"/>
    </row>
    <row r="2" spans="2:9" s="16" customFormat="1" ht="30.75" customHeight="1">
      <c r="B2" s="665" t="s">
        <v>704</v>
      </c>
      <c r="C2" s="665"/>
      <c r="D2" s="665"/>
      <c r="E2" s="665"/>
      <c r="F2" s="665"/>
      <c r="G2" s="44"/>
      <c r="H2" s="44"/>
      <c r="I2" s="44"/>
    </row>
    <row r="3" s="16" customFormat="1" ht="20.25">
      <c r="G3" s="126"/>
    </row>
    <row r="4" spans="2:8" ht="18">
      <c r="B4" s="993" t="s">
        <v>837</v>
      </c>
      <c r="C4" s="993"/>
      <c r="D4" s="993"/>
      <c r="E4" s="993"/>
      <c r="F4" s="993"/>
      <c r="G4" s="993"/>
      <c r="H4" s="993"/>
    </row>
    <row r="5" spans="3:8" ht="15.75">
      <c r="C5" s="78"/>
      <c r="D5" s="79"/>
      <c r="E5" s="78"/>
      <c r="F5" s="78"/>
      <c r="G5" s="78"/>
      <c r="H5" s="78"/>
    </row>
    <row r="6" ht="15">
      <c r="A6" s="587" t="s">
        <v>1137</v>
      </c>
    </row>
    <row r="7" ht="15">
      <c r="B7" s="319"/>
    </row>
    <row r="8" spans="1:7" s="82" customFormat="1" ht="30.75" customHeight="1">
      <c r="A8" s="1004" t="s">
        <v>2</v>
      </c>
      <c r="B8" s="1003" t="s">
        <v>3</v>
      </c>
      <c r="C8" s="1003" t="s">
        <v>857</v>
      </c>
      <c r="D8" s="1005" t="s">
        <v>858</v>
      </c>
      <c r="E8" s="1003" t="s">
        <v>830</v>
      </c>
      <c r="F8" s="1003"/>
      <c r="G8" s="1003"/>
    </row>
    <row r="9" spans="1:7" s="82" customFormat="1" ht="48.75" customHeight="1">
      <c r="A9" s="1004"/>
      <c r="B9" s="1003"/>
      <c r="C9" s="1003"/>
      <c r="D9" s="1006"/>
      <c r="E9" s="321" t="s">
        <v>838</v>
      </c>
      <c r="F9" s="321" t="s">
        <v>829</v>
      </c>
      <c r="G9" s="321" t="s">
        <v>19</v>
      </c>
    </row>
    <row r="10" spans="1:7" s="82" customFormat="1" ht="15.75" customHeight="1">
      <c r="A10" s="68">
        <v>1</v>
      </c>
      <c r="B10" s="335">
        <v>2</v>
      </c>
      <c r="C10" s="335">
        <v>3</v>
      </c>
      <c r="D10" s="335">
        <v>4</v>
      </c>
      <c r="E10" s="337">
        <v>5</v>
      </c>
      <c r="F10" s="337">
        <v>6</v>
      </c>
      <c r="G10" s="337">
        <v>7</v>
      </c>
    </row>
    <row r="11" spans="1:8" s="82" customFormat="1" ht="15.75" customHeight="1">
      <c r="A11" s="346">
        <v>1</v>
      </c>
      <c r="B11" s="347" t="s">
        <v>886</v>
      </c>
      <c r="C11" s="530">
        <v>25</v>
      </c>
      <c r="D11" s="530">
        <v>0</v>
      </c>
      <c r="E11" s="531">
        <v>0</v>
      </c>
      <c r="F11" s="531">
        <v>0</v>
      </c>
      <c r="G11" s="531">
        <v>0</v>
      </c>
      <c r="H11" s="532"/>
    </row>
    <row r="12" spans="1:8" s="82" customFormat="1" ht="15.75" customHeight="1">
      <c r="A12" s="346">
        <v>2</v>
      </c>
      <c r="B12" s="347" t="s">
        <v>887</v>
      </c>
      <c r="C12" s="530">
        <v>25</v>
      </c>
      <c r="D12" s="530">
        <v>0</v>
      </c>
      <c r="E12" s="531">
        <v>0</v>
      </c>
      <c r="F12" s="531">
        <v>0</v>
      </c>
      <c r="G12" s="531">
        <v>0</v>
      </c>
      <c r="H12" s="532"/>
    </row>
    <row r="13" spans="1:8" s="82" customFormat="1" ht="15.75" customHeight="1">
      <c r="A13" s="346">
        <v>3</v>
      </c>
      <c r="B13" s="347" t="s">
        <v>888</v>
      </c>
      <c r="C13" s="530">
        <v>747</v>
      </c>
      <c r="D13" s="530">
        <v>731</v>
      </c>
      <c r="E13" s="531">
        <v>43.86</v>
      </c>
      <c r="F13" s="531">
        <v>29.24</v>
      </c>
      <c r="G13" s="531">
        <v>73.1</v>
      </c>
      <c r="H13" s="532"/>
    </row>
    <row r="14" spans="1:8" s="82" customFormat="1" ht="15.75" customHeight="1">
      <c r="A14" s="346">
        <v>4</v>
      </c>
      <c r="B14" s="347" t="s">
        <v>889</v>
      </c>
      <c r="C14" s="530">
        <v>779</v>
      </c>
      <c r="D14" s="530">
        <v>436</v>
      </c>
      <c r="E14" s="531">
        <v>26.16</v>
      </c>
      <c r="F14" s="531">
        <v>17.44</v>
      </c>
      <c r="G14" s="531">
        <v>43.6</v>
      </c>
      <c r="H14" s="532"/>
    </row>
    <row r="15" spans="1:8" s="82" customFormat="1" ht="15.75" customHeight="1">
      <c r="A15" s="346">
        <v>5</v>
      </c>
      <c r="B15" s="347" t="s">
        <v>890</v>
      </c>
      <c r="C15" s="530">
        <v>2036</v>
      </c>
      <c r="D15" s="530">
        <v>1222</v>
      </c>
      <c r="E15" s="531">
        <v>73.32</v>
      </c>
      <c r="F15" s="531">
        <v>48.88</v>
      </c>
      <c r="G15" s="531">
        <v>122.19999999999999</v>
      </c>
      <c r="H15" s="532"/>
    </row>
    <row r="16" spans="1:8" s="82" customFormat="1" ht="15.75" customHeight="1">
      <c r="A16" s="346">
        <v>6</v>
      </c>
      <c r="B16" s="347" t="s">
        <v>891</v>
      </c>
      <c r="C16" s="530">
        <v>781</v>
      </c>
      <c r="D16" s="530">
        <v>150</v>
      </c>
      <c r="E16" s="531">
        <v>9</v>
      </c>
      <c r="F16" s="531">
        <v>6</v>
      </c>
      <c r="G16" s="531">
        <v>15</v>
      </c>
      <c r="H16" s="532"/>
    </row>
    <row r="17" spans="1:8" s="82" customFormat="1" ht="15.75" customHeight="1">
      <c r="A17" s="346">
        <v>7</v>
      </c>
      <c r="B17" s="347" t="s">
        <v>892</v>
      </c>
      <c r="C17" s="530">
        <v>625</v>
      </c>
      <c r="D17" s="530">
        <v>517</v>
      </c>
      <c r="E17" s="531">
        <v>31.02</v>
      </c>
      <c r="F17" s="531">
        <v>20.68</v>
      </c>
      <c r="G17" s="531">
        <v>51.7</v>
      </c>
      <c r="H17" s="532"/>
    </row>
    <row r="18" spans="1:8" s="82" customFormat="1" ht="15.75" customHeight="1">
      <c r="A18" s="346">
        <v>8</v>
      </c>
      <c r="B18" s="347" t="s">
        <v>893</v>
      </c>
      <c r="C18" s="530">
        <v>2066</v>
      </c>
      <c r="D18" s="530">
        <v>790</v>
      </c>
      <c r="E18" s="531">
        <v>47.4</v>
      </c>
      <c r="F18" s="531">
        <v>31.6</v>
      </c>
      <c r="G18" s="531">
        <v>79</v>
      </c>
      <c r="H18" s="532"/>
    </row>
    <row r="19" spans="1:8" s="82" customFormat="1" ht="15.75" customHeight="1">
      <c r="A19" s="346">
        <v>9</v>
      </c>
      <c r="B19" s="347" t="s">
        <v>894</v>
      </c>
      <c r="C19" s="530">
        <v>538</v>
      </c>
      <c r="D19" s="530">
        <v>310</v>
      </c>
      <c r="E19" s="531">
        <v>18.6</v>
      </c>
      <c r="F19" s="531">
        <v>12.4</v>
      </c>
      <c r="G19" s="531">
        <v>31</v>
      </c>
      <c r="H19" s="532"/>
    </row>
    <row r="20" spans="1:8" s="82" customFormat="1" ht="15.75" customHeight="1">
      <c r="A20" s="346">
        <v>10</v>
      </c>
      <c r="B20" s="347" t="s">
        <v>895</v>
      </c>
      <c r="C20" s="530">
        <v>1207</v>
      </c>
      <c r="D20" s="530">
        <v>367</v>
      </c>
      <c r="E20" s="531">
        <v>22.02</v>
      </c>
      <c r="F20" s="531">
        <v>14.68</v>
      </c>
      <c r="G20" s="531">
        <v>36.7</v>
      </c>
      <c r="H20" s="532"/>
    </row>
    <row r="21" spans="1:8" s="82" customFormat="1" ht="15.75" customHeight="1">
      <c r="A21" s="346">
        <v>11</v>
      </c>
      <c r="B21" s="347" t="s">
        <v>896</v>
      </c>
      <c r="C21" s="530">
        <v>1128</v>
      </c>
      <c r="D21" s="530">
        <v>213</v>
      </c>
      <c r="E21" s="531">
        <v>12.78</v>
      </c>
      <c r="F21" s="531">
        <v>8.52</v>
      </c>
      <c r="G21" s="531">
        <v>21.299999999999997</v>
      </c>
      <c r="H21" s="532"/>
    </row>
    <row r="22" spans="1:8" s="82" customFormat="1" ht="15.75" customHeight="1">
      <c r="A22" s="346">
        <v>12</v>
      </c>
      <c r="B22" s="347" t="s">
        <v>897</v>
      </c>
      <c r="C22" s="530">
        <v>1142</v>
      </c>
      <c r="D22" s="530">
        <v>1142</v>
      </c>
      <c r="E22" s="531">
        <v>68.52</v>
      </c>
      <c r="F22" s="531">
        <v>45.68</v>
      </c>
      <c r="G22" s="531">
        <v>114.19999999999999</v>
      </c>
      <c r="H22" s="532"/>
    </row>
    <row r="23" spans="1:8" s="82" customFormat="1" ht="15.75" customHeight="1">
      <c r="A23" s="346">
        <v>13</v>
      </c>
      <c r="B23" s="347" t="s">
        <v>898</v>
      </c>
      <c r="C23" s="530">
        <v>1259</v>
      </c>
      <c r="D23" s="530">
        <v>501</v>
      </c>
      <c r="E23" s="531">
        <v>30.06</v>
      </c>
      <c r="F23" s="531">
        <v>20.04</v>
      </c>
      <c r="G23" s="531">
        <v>50.099999999999994</v>
      </c>
      <c r="H23" s="532"/>
    </row>
    <row r="24" spans="1:8" s="82" customFormat="1" ht="15.75" customHeight="1">
      <c r="A24" s="346">
        <v>14</v>
      </c>
      <c r="B24" s="347" t="s">
        <v>899</v>
      </c>
      <c r="C24" s="530">
        <v>311</v>
      </c>
      <c r="D24" s="530">
        <v>175</v>
      </c>
      <c r="E24" s="531">
        <v>10.5</v>
      </c>
      <c r="F24" s="531">
        <v>7</v>
      </c>
      <c r="G24" s="531">
        <v>17.5</v>
      </c>
      <c r="H24" s="532"/>
    </row>
    <row r="25" spans="1:8" s="82" customFormat="1" ht="15.75" customHeight="1">
      <c r="A25" s="346">
        <v>15</v>
      </c>
      <c r="B25" s="347" t="s">
        <v>900</v>
      </c>
      <c r="C25" s="530">
        <v>250</v>
      </c>
      <c r="D25" s="530">
        <v>250</v>
      </c>
      <c r="E25" s="531">
        <v>15</v>
      </c>
      <c r="F25" s="531">
        <v>10</v>
      </c>
      <c r="G25" s="531">
        <v>25</v>
      </c>
      <c r="H25" s="532"/>
    </row>
    <row r="26" spans="1:8" s="82" customFormat="1" ht="15.75" customHeight="1">
      <c r="A26" s="346">
        <v>16</v>
      </c>
      <c r="B26" s="347" t="s">
        <v>901</v>
      </c>
      <c r="C26" s="530">
        <v>1615</v>
      </c>
      <c r="D26" s="530">
        <v>1615</v>
      </c>
      <c r="E26" s="531">
        <v>96.9</v>
      </c>
      <c r="F26" s="531">
        <v>64.6</v>
      </c>
      <c r="G26" s="531">
        <v>161.5</v>
      </c>
      <c r="H26" s="532"/>
    </row>
    <row r="27" spans="1:8" s="82" customFormat="1" ht="15.75" customHeight="1">
      <c r="A27" s="346">
        <v>17</v>
      </c>
      <c r="B27" s="347" t="s">
        <v>902</v>
      </c>
      <c r="C27" s="530">
        <v>1001</v>
      </c>
      <c r="D27" s="530">
        <v>110</v>
      </c>
      <c r="E27" s="531">
        <v>6.6</v>
      </c>
      <c r="F27" s="531">
        <v>4.4</v>
      </c>
      <c r="G27" s="531">
        <v>11</v>
      </c>
      <c r="H27" s="532"/>
    </row>
    <row r="28" spans="1:8" s="82" customFormat="1" ht="15.75" customHeight="1">
      <c r="A28" s="348">
        <v>18</v>
      </c>
      <c r="B28" s="349" t="s">
        <v>903</v>
      </c>
      <c r="C28" s="530">
        <v>806</v>
      </c>
      <c r="D28" s="530">
        <v>439</v>
      </c>
      <c r="E28" s="531">
        <v>26.34</v>
      </c>
      <c r="F28" s="531">
        <v>17.56</v>
      </c>
      <c r="G28" s="531">
        <v>43.9</v>
      </c>
      <c r="H28" s="532"/>
    </row>
    <row r="29" spans="1:8" s="82" customFormat="1" ht="15.75" customHeight="1">
      <c r="A29" s="346">
        <v>19</v>
      </c>
      <c r="B29" s="347" t="s">
        <v>904</v>
      </c>
      <c r="C29" s="530">
        <v>195</v>
      </c>
      <c r="D29" s="530">
        <v>369</v>
      </c>
      <c r="E29" s="531">
        <v>22.14</v>
      </c>
      <c r="F29" s="531">
        <v>14.76</v>
      </c>
      <c r="G29" s="531">
        <v>36.9</v>
      </c>
      <c r="H29" s="532"/>
    </row>
    <row r="30" spans="1:8" s="82" customFormat="1" ht="15.75" customHeight="1">
      <c r="A30" s="348">
        <v>20</v>
      </c>
      <c r="B30" s="349" t="s">
        <v>905</v>
      </c>
      <c r="C30" s="530">
        <v>50</v>
      </c>
      <c r="D30" s="530">
        <v>0</v>
      </c>
      <c r="E30" s="531">
        <v>0</v>
      </c>
      <c r="F30" s="531">
        <v>0</v>
      </c>
      <c r="G30" s="531">
        <v>0</v>
      </c>
      <c r="H30" s="533"/>
    </row>
    <row r="31" spans="1:8" s="82" customFormat="1" ht="15.75" customHeight="1">
      <c r="A31" s="346">
        <v>21</v>
      </c>
      <c r="B31" s="347" t="s">
        <v>906</v>
      </c>
      <c r="C31" s="530">
        <v>749</v>
      </c>
      <c r="D31" s="530">
        <v>706</v>
      </c>
      <c r="E31" s="531">
        <v>42.36</v>
      </c>
      <c r="F31" s="531">
        <v>28.24</v>
      </c>
      <c r="G31" s="531">
        <v>70.6</v>
      </c>
      <c r="H31" s="532"/>
    </row>
    <row r="32" spans="1:8" s="82" customFormat="1" ht="15.75" customHeight="1">
      <c r="A32" s="346">
        <v>22</v>
      </c>
      <c r="B32" s="347" t="s">
        <v>907</v>
      </c>
      <c r="C32" s="530">
        <v>1014</v>
      </c>
      <c r="D32" s="530">
        <v>776</v>
      </c>
      <c r="E32" s="531">
        <v>46.56</v>
      </c>
      <c r="F32" s="531">
        <v>31.04</v>
      </c>
      <c r="G32" s="531">
        <v>77.6</v>
      </c>
      <c r="H32" s="532"/>
    </row>
    <row r="33" spans="1:8" s="82" customFormat="1" ht="15.75" customHeight="1">
      <c r="A33" s="346">
        <v>23</v>
      </c>
      <c r="B33" s="347" t="s">
        <v>908</v>
      </c>
      <c r="C33" s="530">
        <v>542</v>
      </c>
      <c r="D33" s="530">
        <v>222</v>
      </c>
      <c r="E33" s="531">
        <v>13.32</v>
      </c>
      <c r="F33" s="531">
        <v>8.88</v>
      </c>
      <c r="G33" s="531">
        <v>22.200000000000003</v>
      </c>
      <c r="H33" s="532"/>
    </row>
    <row r="34" spans="1:8" s="82" customFormat="1" ht="15.75" customHeight="1">
      <c r="A34" s="346">
        <v>24</v>
      </c>
      <c r="B34" s="347" t="s">
        <v>909</v>
      </c>
      <c r="C34" s="530">
        <v>229</v>
      </c>
      <c r="D34" s="530">
        <v>229</v>
      </c>
      <c r="E34" s="531">
        <v>13.74</v>
      </c>
      <c r="F34" s="531">
        <v>9.16</v>
      </c>
      <c r="G34" s="531">
        <v>22.9</v>
      </c>
      <c r="H34" s="532"/>
    </row>
    <row r="35" spans="1:8" s="82" customFormat="1" ht="15.75" customHeight="1">
      <c r="A35" s="346">
        <v>25</v>
      </c>
      <c r="B35" s="347" t="s">
        <v>910</v>
      </c>
      <c r="C35" s="530">
        <v>673</v>
      </c>
      <c r="D35" s="530">
        <v>673</v>
      </c>
      <c r="E35" s="531">
        <v>40.38</v>
      </c>
      <c r="F35" s="531">
        <v>26.92</v>
      </c>
      <c r="G35" s="531">
        <v>67.30000000000001</v>
      </c>
      <c r="H35" s="532"/>
    </row>
    <row r="36" spans="1:8" s="82" customFormat="1" ht="15.75" customHeight="1">
      <c r="A36" s="346">
        <v>26</v>
      </c>
      <c r="B36" s="347" t="s">
        <v>911</v>
      </c>
      <c r="C36" s="530">
        <v>997</v>
      </c>
      <c r="D36" s="530">
        <v>997</v>
      </c>
      <c r="E36" s="531">
        <v>59.82</v>
      </c>
      <c r="F36" s="531">
        <v>39.88</v>
      </c>
      <c r="G36" s="531">
        <v>99.7</v>
      </c>
      <c r="H36" s="532"/>
    </row>
    <row r="37" spans="1:8" s="82" customFormat="1" ht="15.75" customHeight="1">
      <c r="A37" s="346">
        <v>27</v>
      </c>
      <c r="B37" s="347" t="s">
        <v>912</v>
      </c>
      <c r="C37" s="530">
        <v>952</v>
      </c>
      <c r="D37" s="530">
        <v>952</v>
      </c>
      <c r="E37" s="531">
        <v>57.12</v>
      </c>
      <c r="F37" s="531">
        <v>38.08</v>
      </c>
      <c r="G37" s="531">
        <v>95.19999999999999</v>
      </c>
      <c r="H37" s="532"/>
    </row>
    <row r="38" spans="1:8" s="82" customFormat="1" ht="15.75" customHeight="1">
      <c r="A38" s="346">
        <v>28</v>
      </c>
      <c r="B38" s="347" t="s">
        <v>913</v>
      </c>
      <c r="C38" s="530">
        <v>1049</v>
      </c>
      <c r="D38" s="530">
        <v>1049</v>
      </c>
      <c r="E38" s="531">
        <v>62.94</v>
      </c>
      <c r="F38" s="531">
        <v>41.96</v>
      </c>
      <c r="G38" s="531">
        <v>104.9</v>
      </c>
      <c r="H38" s="532"/>
    </row>
    <row r="39" spans="1:8" s="82" customFormat="1" ht="15.75" customHeight="1">
      <c r="A39" s="346">
        <v>29</v>
      </c>
      <c r="B39" s="347" t="s">
        <v>914</v>
      </c>
      <c r="C39" s="530">
        <v>330</v>
      </c>
      <c r="D39" s="530">
        <v>136</v>
      </c>
      <c r="E39" s="531">
        <v>8.16</v>
      </c>
      <c r="F39" s="531">
        <v>5.44</v>
      </c>
      <c r="G39" s="531">
        <v>13.600000000000001</v>
      </c>
      <c r="H39" s="532"/>
    </row>
    <row r="40" spans="1:8" s="82" customFormat="1" ht="15.75" customHeight="1">
      <c r="A40" s="346">
        <v>30</v>
      </c>
      <c r="B40" s="347" t="s">
        <v>915</v>
      </c>
      <c r="C40" s="530">
        <v>698</v>
      </c>
      <c r="D40" s="530">
        <v>698</v>
      </c>
      <c r="E40" s="531">
        <v>41.88</v>
      </c>
      <c r="F40" s="531">
        <v>27.92</v>
      </c>
      <c r="G40" s="531">
        <v>69.80000000000001</v>
      </c>
      <c r="H40" s="532"/>
    </row>
    <row r="41" spans="1:7" s="82" customFormat="1" ht="15.75" customHeight="1">
      <c r="A41" s="346">
        <v>31</v>
      </c>
      <c r="B41" s="347" t="s">
        <v>916</v>
      </c>
      <c r="C41" s="530">
        <v>150</v>
      </c>
      <c r="D41" s="530">
        <v>0</v>
      </c>
      <c r="E41" s="531">
        <v>0</v>
      </c>
      <c r="F41" s="531">
        <v>0</v>
      </c>
      <c r="G41" s="531">
        <v>0</v>
      </c>
    </row>
    <row r="42" spans="1:7" s="82" customFormat="1" ht="15.75" customHeight="1">
      <c r="A42" s="346">
        <v>32</v>
      </c>
      <c r="B42" s="347" t="s">
        <v>917</v>
      </c>
      <c r="C42" s="530">
        <v>788</v>
      </c>
      <c r="D42" s="530">
        <v>788</v>
      </c>
      <c r="E42" s="531">
        <v>47.28</v>
      </c>
      <c r="F42" s="531">
        <v>31.52</v>
      </c>
      <c r="G42" s="531">
        <v>78.8</v>
      </c>
    </row>
    <row r="43" spans="1:7" s="82" customFormat="1" ht="15.75" customHeight="1">
      <c r="A43" s="346">
        <v>33</v>
      </c>
      <c r="B43" s="347" t="s">
        <v>918</v>
      </c>
      <c r="C43" s="530">
        <v>1490</v>
      </c>
      <c r="D43" s="530">
        <v>1490</v>
      </c>
      <c r="E43" s="531">
        <v>89.4</v>
      </c>
      <c r="F43" s="531">
        <v>59.6</v>
      </c>
      <c r="G43" s="531">
        <v>149</v>
      </c>
    </row>
    <row r="44" spans="1:7" s="82" customFormat="1" ht="15.75" customHeight="1">
      <c r="A44" s="346">
        <v>34</v>
      </c>
      <c r="B44" s="347" t="s">
        <v>919</v>
      </c>
      <c r="C44" s="530">
        <v>307</v>
      </c>
      <c r="D44" s="530">
        <v>0</v>
      </c>
      <c r="E44" s="531">
        <v>0</v>
      </c>
      <c r="F44" s="531">
        <v>0</v>
      </c>
      <c r="G44" s="531">
        <v>0</v>
      </c>
    </row>
    <row r="45" spans="1:7" ht="15">
      <c r="A45" s="528"/>
      <c r="B45" s="83"/>
      <c r="C45" s="530">
        <f>SUM(C11:C44)</f>
        <v>26554</v>
      </c>
      <c r="D45" s="530">
        <v>18053</v>
      </c>
      <c r="E45" s="531">
        <v>1083.1800000000003</v>
      </c>
      <c r="F45" s="531">
        <v>722.1200000000001</v>
      </c>
      <c r="G45" s="531">
        <v>1805.3</v>
      </c>
    </row>
    <row r="46" spans="1:7" s="16" customFormat="1" ht="12.75" customHeight="1">
      <c r="A46" s="15" t="s">
        <v>12</v>
      </c>
      <c r="C46" s="534"/>
      <c r="G46" s="15"/>
    </row>
    <row r="47" spans="1:2" s="16" customFormat="1" ht="12.75">
      <c r="A47" s="15"/>
      <c r="B47" s="15"/>
    </row>
    <row r="48" spans="5:7" ht="15">
      <c r="E48" s="695" t="s">
        <v>13</v>
      </c>
      <c r="F48" s="695"/>
      <c r="G48" s="695"/>
    </row>
    <row r="49" spans="1:10" ht="15">
      <c r="A49" s="15"/>
      <c r="C49" s="36"/>
      <c r="D49" s="36"/>
      <c r="E49" s="1002" t="s">
        <v>14</v>
      </c>
      <c r="F49" s="1002"/>
      <c r="G49" s="1002"/>
      <c r="H49" s="36"/>
      <c r="I49" s="36"/>
      <c r="J49" s="36"/>
    </row>
    <row r="50" spans="2:10" ht="15">
      <c r="B50" s="36"/>
      <c r="C50" s="36"/>
      <c r="D50" s="36"/>
      <c r="E50" s="668" t="s">
        <v>88</v>
      </c>
      <c r="F50" s="668"/>
      <c r="G50" s="668"/>
      <c r="H50" s="36"/>
      <c r="I50" s="36"/>
      <c r="J50" s="36"/>
    </row>
    <row r="51" spans="1:7" ht="15">
      <c r="A51" s="16"/>
      <c r="B51" s="15"/>
      <c r="C51" s="15"/>
      <c r="D51" s="15"/>
      <c r="E51" s="667" t="s">
        <v>85</v>
      </c>
      <c r="F51" s="667"/>
      <c r="G51" s="667"/>
    </row>
  </sheetData>
  <sheetProtection/>
  <mergeCells count="12">
    <mergeCell ref="A8:A9"/>
    <mergeCell ref="B8:B9"/>
    <mergeCell ref="C8:C9"/>
    <mergeCell ref="D8:D9"/>
    <mergeCell ref="B4:H4"/>
    <mergeCell ref="E48:G48"/>
    <mergeCell ref="E49:G49"/>
    <mergeCell ref="E50:G50"/>
    <mergeCell ref="B2:F2"/>
    <mergeCell ref="F1:G1"/>
    <mergeCell ref="E51:G51"/>
    <mergeCell ref="E8:G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1" r:id="rId1"/>
</worksheet>
</file>

<file path=xl/worksheets/sheet67.xml><?xml version="1.0" encoding="utf-8"?>
<worksheet xmlns="http://schemas.openxmlformats.org/spreadsheetml/2006/main" xmlns:r="http://schemas.openxmlformats.org/officeDocument/2006/relationships">
  <sheetPr>
    <pageSetUpPr fitToPage="1"/>
  </sheetPr>
  <dimension ref="A1:X51"/>
  <sheetViews>
    <sheetView view="pageBreakPreview" zoomScale="90" zoomScaleNormal="90" zoomScaleSheetLayoutView="90" zoomScalePageLayoutView="0" workbookViewId="0" topLeftCell="C4">
      <selection activeCell="C12" sqref="C12:V46"/>
    </sheetView>
  </sheetViews>
  <sheetFormatPr defaultColWidth="9.140625" defaultRowHeight="12.75"/>
  <cols>
    <col min="1" max="1" width="9.140625" style="77" customWidth="1"/>
    <col min="2" max="2" width="22.140625" style="77" bestFit="1" customWidth="1"/>
    <col min="3" max="3" width="9.7109375" style="77" customWidth="1"/>
    <col min="4" max="4" width="8.140625" style="77" customWidth="1"/>
    <col min="5" max="5" width="7.421875" style="77" customWidth="1"/>
    <col min="6" max="6" width="9.140625" style="77" customWidth="1"/>
    <col min="7" max="7" width="9.57421875" style="77" customWidth="1"/>
    <col min="8" max="8" width="8.140625" style="77" customWidth="1"/>
    <col min="9" max="9" width="6.8515625" style="77" customWidth="1"/>
    <col min="10" max="10" width="9.28125" style="77" customWidth="1"/>
    <col min="11" max="11" width="10.57421875" style="77" customWidth="1"/>
    <col min="12" max="12" width="8.7109375" style="77" customWidth="1"/>
    <col min="13" max="13" width="7.421875" style="77" customWidth="1"/>
    <col min="14" max="14" width="8.57421875" style="77" customWidth="1"/>
    <col min="15" max="15" width="8.7109375" style="77" customWidth="1"/>
    <col min="16" max="16" width="8.57421875" style="77" customWidth="1"/>
    <col min="17" max="17" width="7.8515625" style="77" customWidth="1"/>
    <col min="18" max="18" width="8.57421875" style="77" customWidth="1"/>
    <col min="19" max="20" width="10.57421875" style="77" customWidth="1"/>
    <col min="21" max="21" width="11.140625" style="77" customWidth="1"/>
    <col min="22" max="22" width="10.7109375" style="77" bestFit="1" customWidth="1"/>
    <col min="23" max="16384" width="9.140625" style="77" customWidth="1"/>
  </cols>
  <sheetData>
    <row r="1" spans="3:24" s="16" customFormat="1" ht="15.75">
      <c r="C1" s="45"/>
      <c r="D1" s="45"/>
      <c r="E1" s="45"/>
      <c r="F1" s="45"/>
      <c r="G1" s="45"/>
      <c r="H1" s="45"/>
      <c r="I1" s="108" t="s">
        <v>0</v>
      </c>
      <c r="J1" s="108"/>
      <c r="S1" s="41"/>
      <c r="T1" s="41"/>
      <c r="U1" s="748" t="s">
        <v>541</v>
      </c>
      <c r="V1" s="748"/>
      <c r="W1" s="43"/>
      <c r="X1" s="43"/>
    </row>
    <row r="2" spans="5:16" s="16" customFormat="1" ht="20.25">
      <c r="E2" s="665" t="s">
        <v>704</v>
      </c>
      <c r="F2" s="665"/>
      <c r="G2" s="665"/>
      <c r="H2" s="665"/>
      <c r="I2" s="665"/>
      <c r="J2" s="665"/>
      <c r="K2" s="665"/>
      <c r="L2" s="665"/>
      <c r="M2" s="665"/>
      <c r="N2" s="665"/>
      <c r="O2" s="665"/>
      <c r="P2" s="665"/>
    </row>
    <row r="3" spans="8:16" s="16" customFormat="1" ht="20.25">
      <c r="H3" s="44"/>
      <c r="I3" s="44"/>
      <c r="J3" s="44"/>
      <c r="K3" s="44"/>
      <c r="L3" s="44"/>
      <c r="M3" s="44"/>
      <c r="N3" s="44"/>
      <c r="O3" s="44"/>
      <c r="P3" s="44"/>
    </row>
    <row r="4" spans="3:23" ht="15.75">
      <c r="C4" s="666" t="s">
        <v>819</v>
      </c>
      <c r="D4" s="666"/>
      <c r="E4" s="666"/>
      <c r="F4" s="666"/>
      <c r="G4" s="666"/>
      <c r="H4" s="666"/>
      <c r="I4" s="666"/>
      <c r="J4" s="666"/>
      <c r="K4" s="666"/>
      <c r="L4" s="666"/>
      <c r="M4" s="666"/>
      <c r="N4" s="666"/>
      <c r="O4" s="666"/>
      <c r="P4" s="666"/>
      <c r="Q4" s="666"/>
      <c r="R4" s="47"/>
      <c r="S4" s="113"/>
      <c r="T4" s="113"/>
      <c r="U4" s="113"/>
      <c r="V4" s="113"/>
      <c r="W4" s="108"/>
    </row>
    <row r="5" spans="3:23" ht="15">
      <c r="C5" s="78"/>
      <c r="D5" s="78"/>
      <c r="E5" s="78"/>
      <c r="F5" s="78"/>
      <c r="G5" s="78"/>
      <c r="H5" s="78"/>
      <c r="M5" s="78"/>
      <c r="N5" s="78"/>
      <c r="O5" s="78"/>
      <c r="P5" s="78"/>
      <c r="Q5" s="78"/>
      <c r="R5" s="78"/>
      <c r="S5" s="78"/>
      <c r="T5" s="78"/>
      <c r="U5" s="78"/>
      <c r="V5" s="78"/>
      <c r="W5" s="78"/>
    </row>
    <row r="6" spans="1:2" ht="15">
      <c r="A6" s="81" t="s">
        <v>163</v>
      </c>
      <c r="B6" s="89"/>
    </row>
    <row r="7" ht="15">
      <c r="B7" s="319"/>
    </row>
    <row r="8" spans="1:22" s="81" customFormat="1" ht="24.75" customHeight="1">
      <c r="A8" s="662" t="s">
        <v>2</v>
      </c>
      <c r="B8" s="999" t="s">
        <v>3</v>
      </c>
      <c r="C8" s="996" t="s">
        <v>820</v>
      </c>
      <c r="D8" s="997"/>
      <c r="E8" s="997"/>
      <c r="F8" s="997"/>
      <c r="G8" s="996" t="s">
        <v>824</v>
      </c>
      <c r="H8" s="997"/>
      <c r="I8" s="997"/>
      <c r="J8" s="997"/>
      <c r="K8" s="996" t="s">
        <v>825</v>
      </c>
      <c r="L8" s="997"/>
      <c r="M8" s="997"/>
      <c r="N8" s="997"/>
      <c r="O8" s="996" t="s">
        <v>826</v>
      </c>
      <c r="P8" s="997"/>
      <c r="Q8" s="997"/>
      <c r="R8" s="997"/>
      <c r="S8" s="1012" t="s">
        <v>19</v>
      </c>
      <c r="T8" s="1013"/>
      <c r="U8" s="1013"/>
      <c r="V8" s="1013"/>
    </row>
    <row r="9" spans="1:22" s="82" customFormat="1" ht="29.25" customHeight="1">
      <c r="A9" s="662"/>
      <c r="B9" s="999"/>
      <c r="C9" s="1007" t="s">
        <v>821</v>
      </c>
      <c r="D9" s="1009" t="s">
        <v>823</v>
      </c>
      <c r="E9" s="1010"/>
      <c r="F9" s="1011"/>
      <c r="G9" s="1007" t="s">
        <v>821</v>
      </c>
      <c r="H9" s="1009" t="s">
        <v>823</v>
      </c>
      <c r="I9" s="1010"/>
      <c r="J9" s="1011"/>
      <c r="K9" s="1007" t="s">
        <v>821</v>
      </c>
      <c r="L9" s="1009" t="s">
        <v>823</v>
      </c>
      <c r="M9" s="1010"/>
      <c r="N9" s="1011"/>
      <c r="O9" s="1007" t="s">
        <v>821</v>
      </c>
      <c r="P9" s="1009" t="s">
        <v>823</v>
      </c>
      <c r="Q9" s="1010"/>
      <c r="R9" s="1011"/>
      <c r="S9" s="1007" t="s">
        <v>821</v>
      </c>
      <c r="T9" s="1009" t="s">
        <v>823</v>
      </c>
      <c r="U9" s="1010"/>
      <c r="V9" s="1011"/>
    </row>
    <row r="10" spans="1:22" s="82" customFormat="1" ht="46.5" customHeight="1">
      <c r="A10" s="662"/>
      <c r="B10" s="999"/>
      <c r="C10" s="1008"/>
      <c r="D10" s="76" t="s">
        <v>822</v>
      </c>
      <c r="E10" s="76" t="s">
        <v>204</v>
      </c>
      <c r="F10" s="76" t="s">
        <v>19</v>
      </c>
      <c r="G10" s="1008"/>
      <c r="H10" s="76" t="s">
        <v>822</v>
      </c>
      <c r="I10" s="76" t="s">
        <v>204</v>
      </c>
      <c r="J10" s="76" t="s">
        <v>19</v>
      </c>
      <c r="K10" s="1008"/>
      <c r="L10" s="76" t="s">
        <v>822</v>
      </c>
      <c r="M10" s="76" t="s">
        <v>204</v>
      </c>
      <c r="N10" s="76" t="s">
        <v>19</v>
      </c>
      <c r="O10" s="1008"/>
      <c r="P10" s="76" t="s">
        <v>822</v>
      </c>
      <c r="Q10" s="76" t="s">
        <v>204</v>
      </c>
      <c r="R10" s="76" t="s">
        <v>19</v>
      </c>
      <c r="S10" s="1008"/>
      <c r="T10" s="76" t="s">
        <v>822</v>
      </c>
      <c r="U10" s="76" t="s">
        <v>204</v>
      </c>
      <c r="V10" s="76" t="s">
        <v>19</v>
      </c>
    </row>
    <row r="11" spans="1:22" s="150" customFormat="1" ht="15.75" customHeight="1">
      <c r="A11" s="320">
        <v>1</v>
      </c>
      <c r="B11" s="149">
        <v>2</v>
      </c>
      <c r="C11" s="149">
        <v>3</v>
      </c>
      <c r="D11" s="320">
        <v>4</v>
      </c>
      <c r="E11" s="149">
        <v>5</v>
      </c>
      <c r="F11" s="149">
        <v>6</v>
      </c>
      <c r="G11" s="320">
        <v>7</v>
      </c>
      <c r="H11" s="149">
        <v>8</v>
      </c>
      <c r="I11" s="149">
        <v>9</v>
      </c>
      <c r="J11" s="320">
        <v>10</v>
      </c>
      <c r="K11" s="149">
        <v>11</v>
      </c>
      <c r="L11" s="149">
        <v>12</v>
      </c>
      <c r="M11" s="320">
        <v>13</v>
      </c>
      <c r="N11" s="149">
        <v>14</v>
      </c>
      <c r="O11" s="149">
        <v>15</v>
      </c>
      <c r="P11" s="320">
        <v>16</v>
      </c>
      <c r="Q11" s="149">
        <v>17</v>
      </c>
      <c r="R11" s="149">
        <v>18</v>
      </c>
      <c r="S11" s="320">
        <v>19</v>
      </c>
      <c r="T11" s="149">
        <v>20</v>
      </c>
      <c r="U11" s="149">
        <v>21</v>
      </c>
      <c r="V11" s="320">
        <v>22</v>
      </c>
    </row>
    <row r="12" spans="1:22" s="150" customFormat="1" ht="15.75" customHeight="1">
      <c r="A12" s="346">
        <v>1</v>
      </c>
      <c r="B12" s="347" t="s">
        <v>886</v>
      </c>
      <c r="C12" s="83"/>
      <c r="D12" s="83"/>
      <c r="E12" s="83"/>
      <c r="F12" s="83"/>
      <c r="G12" s="83"/>
      <c r="H12" s="83"/>
      <c r="I12" s="83"/>
      <c r="J12" s="83"/>
      <c r="K12" s="83"/>
      <c r="L12" s="83"/>
      <c r="M12" s="83"/>
      <c r="N12" s="83"/>
      <c r="O12" s="83"/>
      <c r="P12" s="83"/>
      <c r="Q12" s="83"/>
      <c r="R12" s="83"/>
      <c r="S12" s="83"/>
      <c r="T12" s="83"/>
      <c r="U12" s="83"/>
      <c r="V12" s="83"/>
    </row>
    <row r="13" spans="1:22" s="150" customFormat="1" ht="15.75" customHeight="1">
      <c r="A13" s="346">
        <v>2</v>
      </c>
      <c r="B13" s="347" t="s">
        <v>887</v>
      </c>
      <c r="C13" s="83"/>
      <c r="D13" s="83"/>
      <c r="E13" s="83"/>
      <c r="F13" s="83"/>
      <c r="G13" s="83"/>
      <c r="H13" s="83"/>
      <c r="I13" s="83"/>
      <c r="J13" s="83"/>
      <c r="K13" s="83"/>
      <c r="L13" s="83"/>
      <c r="M13" s="83"/>
      <c r="N13" s="83"/>
      <c r="O13" s="83"/>
      <c r="P13" s="83"/>
      <c r="Q13" s="83"/>
      <c r="R13" s="83"/>
      <c r="S13" s="83"/>
      <c r="T13" s="83"/>
      <c r="U13" s="83"/>
      <c r="V13" s="83"/>
    </row>
    <row r="14" spans="1:22" s="150" customFormat="1" ht="15.75" customHeight="1">
      <c r="A14" s="346">
        <v>3</v>
      </c>
      <c r="B14" s="347" t="s">
        <v>888</v>
      </c>
      <c r="C14" s="83"/>
      <c r="D14" s="83"/>
      <c r="E14" s="83"/>
      <c r="F14" s="83"/>
      <c r="G14" s="83"/>
      <c r="H14" s="83"/>
      <c r="I14" s="83"/>
      <c r="J14" s="83"/>
      <c r="K14" s="83"/>
      <c r="L14" s="83"/>
      <c r="M14" s="83"/>
      <c r="N14" s="83"/>
      <c r="O14" s="83"/>
      <c r="P14" s="83"/>
      <c r="Q14" s="83"/>
      <c r="R14" s="83"/>
      <c r="S14" s="83"/>
      <c r="T14" s="83"/>
      <c r="U14" s="83"/>
      <c r="V14" s="83"/>
    </row>
    <row r="15" spans="1:22" s="150" customFormat="1" ht="15.75" customHeight="1">
      <c r="A15" s="346">
        <v>4</v>
      </c>
      <c r="B15" s="347" t="s">
        <v>889</v>
      </c>
      <c r="C15" s="83"/>
      <c r="D15" s="83"/>
      <c r="E15" s="83"/>
      <c r="F15" s="83"/>
      <c r="G15" s="83"/>
      <c r="H15" s="83"/>
      <c r="I15" s="83"/>
      <c r="J15" s="83"/>
      <c r="K15" s="83"/>
      <c r="L15" s="83"/>
      <c r="M15" s="83"/>
      <c r="N15" s="83"/>
      <c r="O15" s="83"/>
      <c r="P15" s="83"/>
      <c r="Q15" s="83"/>
      <c r="R15" s="83"/>
      <c r="S15" s="83"/>
      <c r="T15" s="83"/>
      <c r="U15" s="83"/>
      <c r="V15" s="83"/>
    </row>
    <row r="16" spans="1:22" s="150" customFormat="1" ht="15.75" customHeight="1">
      <c r="A16" s="346">
        <v>5</v>
      </c>
      <c r="B16" s="347" t="s">
        <v>890</v>
      </c>
      <c r="C16" s="83"/>
      <c r="D16" s="83"/>
      <c r="E16" s="83"/>
      <c r="F16" s="83"/>
      <c r="G16" s="83"/>
      <c r="H16" s="83"/>
      <c r="I16" s="83"/>
      <c r="J16" s="83"/>
      <c r="K16" s="83"/>
      <c r="L16" s="83"/>
      <c r="M16" s="83"/>
      <c r="N16" s="83"/>
      <c r="O16" s="83"/>
      <c r="P16" s="83"/>
      <c r="Q16" s="83"/>
      <c r="R16" s="83"/>
      <c r="S16" s="83"/>
      <c r="T16" s="83"/>
      <c r="U16" s="83"/>
      <c r="V16" s="83"/>
    </row>
    <row r="17" spans="1:22" s="150" customFormat="1" ht="15.75" customHeight="1">
      <c r="A17" s="346">
        <v>6</v>
      </c>
      <c r="B17" s="347" t="s">
        <v>891</v>
      </c>
      <c r="C17" s="83"/>
      <c r="D17" s="83"/>
      <c r="E17" s="83"/>
      <c r="F17" s="83"/>
      <c r="G17" s="83"/>
      <c r="H17" s="83"/>
      <c r="I17" s="83"/>
      <c r="J17" s="83"/>
      <c r="K17" s="83"/>
      <c r="L17" s="83"/>
      <c r="M17" s="83"/>
      <c r="N17" s="83"/>
      <c r="O17" s="83"/>
      <c r="P17" s="83"/>
      <c r="Q17" s="83"/>
      <c r="R17" s="83"/>
      <c r="S17" s="83"/>
      <c r="T17" s="83"/>
      <c r="U17" s="83"/>
      <c r="V17" s="83"/>
    </row>
    <row r="18" spans="1:22" s="150" customFormat="1" ht="15.75" customHeight="1">
      <c r="A18" s="346">
        <v>7</v>
      </c>
      <c r="B18" s="347" t="s">
        <v>892</v>
      </c>
      <c r="C18" s="83"/>
      <c r="D18" s="83"/>
      <c r="E18" s="83"/>
      <c r="F18" s="83"/>
      <c r="G18" s="83"/>
      <c r="H18" s="83"/>
      <c r="I18" s="83"/>
      <c r="J18" s="83"/>
      <c r="K18" s="83"/>
      <c r="L18" s="83"/>
      <c r="M18" s="83"/>
      <c r="N18" s="83"/>
      <c r="O18" s="83"/>
      <c r="P18" s="83"/>
      <c r="Q18" s="83"/>
      <c r="R18" s="83"/>
      <c r="S18" s="83"/>
      <c r="T18" s="83"/>
      <c r="U18" s="83"/>
      <c r="V18" s="83"/>
    </row>
    <row r="19" spans="1:22" s="150" customFormat="1" ht="15.75" customHeight="1">
      <c r="A19" s="346">
        <v>8</v>
      </c>
      <c r="B19" s="347" t="s">
        <v>893</v>
      </c>
      <c r="C19" s="83"/>
      <c r="D19" s="83"/>
      <c r="E19" s="83"/>
      <c r="F19" s="83"/>
      <c r="G19" s="83"/>
      <c r="H19" s="83"/>
      <c r="I19" s="83"/>
      <c r="J19" s="83"/>
      <c r="K19" s="83"/>
      <c r="L19" s="83"/>
      <c r="M19" s="83"/>
      <c r="N19" s="83"/>
      <c r="O19" s="83"/>
      <c r="P19" s="83"/>
      <c r="Q19" s="83"/>
      <c r="R19" s="83"/>
      <c r="S19" s="83"/>
      <c r="T19" s="83"/>
      <c r="U19" s="83"/>
      <c r="V19" s="83"/>
    </row>
    <row r="20" spans="1:22" s="150" customFormat="1" ht="15.75" customHeight="1">
      <c r="A20" s="346">
        <v>9</v>
      </c>
      <c r="B20" s="347" t="s">
        <v>894</v>
      </c>
      <c r="C20" s="83"/>
      <c r="D20" s="83"/>
      <c r="E20" s="83"/>
      <c r="F20" s="83"/>
      <c r="G20" s="83"/>
      <c r="H20" s="83"/>
      <c r="I20" s="83"/>
      <c r="J20" s="83"/>
      <c r="K20" s="83"/>
      <c r="L20" s="83"/>
      <c r="M20" s="83"/>
      <c r="N20" s="83"/>
      <c r="O20" s="83"/>
      <c r="P20" s="83"/>
      <c r="Q20" s="83"/>
      <c r="R20" s="83"/>
      <c r="S20" s="83"/>
      <c r="T20" s="83"/>
      <c r="U20" s="83"/>
      <c r="V20" s="83"/>
    </row>
    <row r="21" spans="1:22" s="150" customFormat="1" ht="15.75" customHeight="1">
      <c r="A21" s="346">
        <v>10</v>
      </c>
      <c r="B21" s="347" t="s">
        <v>895</v>
      </c>
      <c r="C21" s="83"/>
      <c r="D21" s="83"/>
      <c r="E21" s="83"/>
      <c r="F21" s="83"/>
      <c r="G21" s="83"/>
      <c r="H21" s="83"/>
      <c r="I21" s="83"/>
      <c r="J21" s="83"/>
      <c r="K21" s="83"/>
      <c r="L21" s="83"/>
      <c r="M21" s="83"/>
      <c r="N21" s="83"/>
      <c r="O21" s="83"/>
      <c r="P21" s="83"/>
      <c r="Q21" s="83"/>
      <c r="R21" s="83"/>
      <c r="S21" s="83"/>
      <c r="T21" s="83"/>
      <c r="U21" s="83"/>
      <c r="V21" s="83"/>
    </row>
    <row r="22" spans="1:22" s="150" customFormat="1" ht="15.75" customHeight="1">
      <c r="A22" s="346">
        <v>11</v>
      </c>
      <c r="B22" s="347" t="s">
        <v>896</v>
      </c>
      <c r="C22" s="83"/>
      <c r="D22" s="83"/>
      <c r="E22" s="83"/>
      <c r="F22" s="83"/>
      <c r="G22" s="83"/>
      <c r="H22" s="83"/>
      <c r="I22" s="83"/>
      <c r="J22" s="83"/>
      <c r="K22" s="83"/>
      <c r="L22" s="83"/>
      <c r="M22" s="83"/>
      <c r="N22" s="83"/>
      <c r="O22" s="83"/>
      <c r="P22" s="83"/>
      <c r="Q22" s="83"/>
      <c r="R22" s="83"/>
      <c r="S22" s="83"/>
      <c r="T22" s="83"/>
      <c r="U22" s="83"/>
      <c r="V22" s="83"/>
    </row>
    <row r="23" spans="1:22" s="150" customFormat="1" ht="15.75" customHeight="1">
      <c r="A23" s="346">
        <v>12</v>
      </c>
      <c r="B23" s="347" t="s">
        <v>897</v>
      </c>
      <c r="C23" s="83"/>
      <c r="D23" s="83"/>
      <c r="E23" s="83"/>
      <c r="F23" s="83"/>
      <c r="G23" s="83"/>
      <c r="H23" s="83"/>
      <c r="I23" s="83"/>
      <c r="J23" s="83"/>
      <c r="K23" s="83"/>
      <c r="L23" s="83"/>
      <c r="M23" s="83"/>
      <c r="N23" s="83"/>
      <c r="O23" s="83"/>
      <c r="P23" s="83"/>
      <c r="Q23" s="83"/>
      <c r="R23" s="83"/>
      <c r="S23" s="83"/>
      <c r="T23" s="83"/>
      <c r="U23" s="83"/>
      <c r="V23" s="83"/>
    </row>
    <row r="24" spans="1:22" s="150" customFormat="1" ht="15.75" customHeight="1">
      <c r="A24" s="346">
        <v>13</v>
      </c>
      <c r="B24" s="347" t="s">
        <v>898</v>
      </c>
      <c r="C24" s="83"/>
      <c r="D24" s="83"/>
      <c r="E24" s="83"/>
      <c r="F24" s="83"/>
      <c r="G24" s="83"/>
      <c r="H24" s="83"/>
      <c r="I24" s="83"/>
      <c r="J24" s="83"/>
      <c r="K24" s="83"/>
      <c r="L24" s="83"/>
      <c r="M24" s="83"/>
      <c r="N24" s="83"/>
      <c r="O24" s="83"/>
      <c r="P24" s="83"/>
      <c r="Q24" s="83"/>
      <c r="R24" s="83"/>
      <c r="S24" s="83"/>
      <c r="T24" s="83"/>
      <c r="U24" s="83"/>
      <c r="V24" s="83"/>
    </row>
    <row r="25" spans="1:22" s="150" customFormat="1" ht="15.75" customHeight="1">
      <c r="A25" s="346">
        <v>14</v>
      </c>
      <c r="B25" s="347" t="s">
        <v>899</v>
      </c>
      <c r="C25" s="83"/>
      <c r="D25" s="83"/>
      <c r="E25" s="83"/>
      <c r="F25" s="83"/>
      <c r="G25" s="83"/>
      <c r="H25" s="83"/>
      <c r="I25" s="83"/>
      <c r="J25" s="83"/>
      <c r="K25" s="83"/>
      <c r="L25" s="83"/>
      <c r="M25" s="83"/>
      <c r="N25" s="83"/>
      <c r="O25" s="83"/>
      <c r="P25" s="83"/>
      <c r="Q25" s="83"/>
      <c r="R25" s="83"/>
      <c r="S25" s="83"/>
      <c r="T25" s="83"/>
      <c r="U25" s="83"/>
      <c r="V25" s="83"/>
    </row>
    <row r="26" spans="1:22" s="150" customFormat="1" ht="15.75" customHeight="1">
      <c r="A26" s="346">
        <v>15</v>
      </c>
      <c r="B26" s="347" t="s">
        <v>900</v>
      </c>
      <c r="C26" s="83"/>
      <c r="D26" s="83"/>
      <c r="E26" s="83"/>
      <c r="F26" s="83"/>
      <c r="G26" s="83"/>
      <c r="H26" s="83"/>
      <c r="I26" s="83"/>
      <c r="J26" s="83"/>
      <c r="K26" s="83"/>
      <c r="L26" s="83"/>
      <c r="M26" s="83"/>
      <c r="N26" s="83"/>
      <c r="O26" s="83"/>
      <c r="P26" s="83"/>
      <c r="Q26" s="83"/>
      <c r="R26" s="83"/>
      <c r="S26" s="83"/>
      <c r="T26" s="83"/>
      <c r="U26" s="83"/>
      <c r="V26" s="83"/>
    </row>
    <row r="27" spans="1:22" s="150" customFormat="1" ht="15.75" customHeight="1">
      <c r="A27" s="346">
        <v>16</v>
      </c>
      <c r="B27" s="347" t="s">
        <v>901</v>
      </c>
      <c r="C27" s="83"/>
      <c r="D27" s="83"/>
      <c r="E27" s="83"/>
      <c r="F27" s="83"/>
      <c r="G27" s="83"/>
      <c r="H27" s="83"/>
      <c r="I27" s="83"/>
      <c r="J27" s="83"/>
      <c r="K27" s="83"/>
      <c r="L27" s="83"/>
      <c r="M27" s="83"/>
      <c r="N27" s="83"/>
      <c r="O27" s="83"/>
      <c r="P27" s="83"/>
      <c r="Q27" s="83"/>
      <c r="R27" s="83"/>
      <c r="S27" s="83"/>
      <c r="T27" s="83"/>
      <c r="U27" s="83"/>
      <c r="V27" s="83"/>
    </row>
    <row r="28" spans="1:22" s="150" customFormat="1" ht="15.75" customHeight="1">
      <c r="A28" s="346">
        <v>17</v>
      </c>
      <c r="B28" s="347" t="s">
        <v>902</v>
      </c>
      <c r="C28" s="83"/>
      <c r="D28" s="83"/>
      <c r="E28" s="83"/>
      <c r="F28" s="83"/>
      <c r="G28" s="83"/>
      <c r="H28" s="83"/>
      <c r="I28" s="83"/>
      <c r="J28" s="83"/>
      <c r="K28" s="83"/>
      <c r="L28" s="83"/>
      <c r="M28" s="83"/>
      <c r="N28" s="83"/>
      <c r="O28" s="83"/>
      <c r="P28" s="83"/>
      <c r="Q28" s="83"/>
      <c r="R28" s="83"/>
      <c r="S28" s="83"/>
      <c r="T28" s="83"/>
      <c r="U28" s="83"/>
      <c r="V28" s="83"/>
    </row>
    <row r="29" spans="1:22" s="150" customFormat="1" ht="15.75" customHeight="1">
      <c r="A29" s="348">
        <v>18</v>
      </c>
      <c r="B29" s="349" t="s">
        <v>903</v>
      </c>
      <c r="C29" s="83"/>
      <c r="D29" s="83"/>
      <c r="E29" s="83"/>
      <c r="F29" s="83"/>
      <c r="G29" s="83"/>
      <c r="H29" s="83"/>
      <c r="I29" s="83"/>
      <c r="J29" s="83"/>
      <c r="K29" s="83"/>
      <c r="L29" s="83"/>
      <c r="M29" s="83"/>
      <c r="N29" s="83"/>
      <c r="O29" s="83"/>
      <c r="P29" s="83"/>
      <c r="Q29" s="83"/>
      <c r="R29" s="83"/>
      <c r="S29" s="83"/>
      <c r="T29" s="83"/>
      <c r="U29" s="83"/>
      <c r="V29" s="83"/>
    </row>
    <row r="30" spans="1:22" s="150" customFormat="1" ht="15.75" customHeight="1">
      <c r="A30" s="346">
        <v>19</v>
      </c>
      <c r="B30" s="347" t="s">
        <v>904</v>
      </c>
      <c r="C30" s="83"/>
      <c r="D30" s="83"/>
      <c r="E30" s="83"/>
      <c r="F30" s="83"/>
      <c r="G30" s="83"/>
      <c r="H30" s="83"/>
      <c r="I30" s="83"/>
      <c r="J30" s="83"/>
      <c r="K30" s="83"/>
      <c r="L30" s="83"/>
      <c r="M30" s="83"/>
      <c r="N30" s="83"/>
      <c r="O30" s="83"/>
      <c r="P30" s="83"/>
      <c r="Q30" s="83"/>
      <c r="R30" s="83"/>
      <c r="S30" s="83"/>
      <c r="T30" s="83"/>
      <c r="U30" s="83"/>
      <c r="V30" s="83"/>
    </row>
    <row r="31" spans="1:22" s="150" customFormat="1" ht="15.75" customHeight="1">
      <c r="A31" s="348">
        <v>20</v>
      </c>
      <c r="B31" s="349" t="s">
        <v>905</v>
      </c>
      <c r="C31" s="83"/>
      <c r="D31" s="83"/>
      <c r="E31" s="83"/>
      <c r="F31" s="83"/>
      <c r="G31" s="83"/>
      <c r="H31" s="83"/>
      <c r="I31" s="83"/>
      <c r="J31" s="83"/>
      <c r="K31" s="83"/>
      <c r="L31" s="83"/>
      <c r="M31" s="83"/>
      <c r="N31" s="83"/>
      <c r="O31" s="83"/>
      <c r="P31" s="83"/>
      <c r="Q31" s="83"/>
      <c r="R31" s="83"/>
      <c r="S31" s="83"/>
      <c r="T31" s="83"/>
      <c r="U31" s="83"/>
      <c r="V31" s="83"/>
    </row>
    <row r="32" spans="1:22" s="150" customFormat="1" ht="15.75" customHeight="1">
      <c r="A32" s="346">
        <v>21</v>
      </c>
      <c r="B32" s="347" t="s">
        <v>906</v>
      </c>
      <c r="C32" s="83"/>
      <c r="D32" s="83"/>
      <c r="E32" s="83"/>
      <c r="F32" s="83"/>
      <c r="G32" s="83"/>
      <c r="H32" s="83"/>
      <c r="I32" s="83"/>
      <c r="J32" s="83"/>
      <c r="K32" s="83"/>
      <c r="L32" s="83"/>
      <c r="M32" s="83"/>
      <c r="N32" s="83"/>
      <c r="O32" s="83"/>
      <c r="P32" s="83"/>
      <c r="Q32" s="83"/>
      <c r="R32" s="83"/>
      <c r="S32" s="83"/>
      <c r="T32" s="83"/>
      <c r="U32" s="83"/>
      <c r="V32" s="83"/>
    </row>
    <row r="33" spans="1:22" s="150" customFormat="1" ht="15.75" customHeight="1">
      <c r="A33" s="346">
        <v>22</v>
      </c>
      <c r="B33" s="347" t="s">
        <v>907</v>
      </c>
      <c r="C33" s="83"/>
      <c r="D33" s="83"/>
      <c r="E33" s="83"/>
      <c r="F33" s="83"/>
      <c r="G33" s="83"/>
      <c r="H33" s="83"/>
      <c r="I33" s="83"/>
      <c r="J33" s="83"/>
      <c r="K33" s="83"/>
      <c r="L33" s="83"/>
      <c r="M33" s="83"/>
      <c r="N33" s="83"/>
      <c r="O33" s="83"/>
      <c r="P33" s="83"/>
      <c r="Q33" s="83"/>
      <c r="R33" s="83"/>
      <c r="S33" s="83"/>
      <c r="T33" s="83"/>
      <c r="U33" s="83"/>
      <c r="V33" s="83"/>
    </row>
    <row r="34" spans="1:22" s="150" customFormat="1" ht="15.75" customHeight="1">
      <c r="A34" s="346">
        <v>23</v>
      </c>
      <c r="B34" s="347" t="s">
        <v>908</v>
      </c>
      <c r="C34" s="83"/>
      <c r="D34" s="83"/>
      <c r="E34" s="83"/>
      <c r="F34" s="83"/>
      <c r="G34" s="83"/>
      <c r="H34" s="83"/>
      <c r="I34" s="83"/>
      <c r="J34" s="83"/>
      <c r="K34" s="83"/>
      <c r="L34" s="83"/>
      <c r="M34" s="83"/>
      <c r="N34" s="83"/>
      <c r="O34" s="83"/>
      <c r="P34" s="83"/>
      <c r="Q34" s="83"/>
      <c r="R34" s="83"/>
      <c r="S34" s="83"/>
      <c r="T34" s="83"/>
      <c r="U34" s="83"/>
      <c r="V34" s="83"/>
    </row>
    <row r="35" spans="1:22" s="150" customFormat="1" ht="15.75" customHeight="1">
      <c r="A35" s="346">
        <v>24</v>
      </c>
      <c r="B35" s="347" t="s">
        <v>909</v>
      </c>
      <c r="C35" s="83"/>
      <c r="D35" s="83"/>
      <c r="E35" s="83"/>
      <c r="F35" s="83"/>
      <c r="G35" s="83"/>
      <c r="H35" s="83"/>
      <c r="I35" s="83"/>
      <c r="J35" s="83"/>
      <c r="K35" s="83"/>
      <c r="L35" s="83"/>
      <c r="M35" s="83"/>
      <c r="N35" s="83"/>
      <c r="O35" s="83"/>
      <c r="P35" s="83"/>
      <c r="Q35" s="83"/>
      <c r="R35" s="83"/>
      <c r="S35" s="83"/>
      <c r="T35" s="83"/>
      <c r="U35" s="83"/>
      <c r="V35" s="83"/>
    </row>
    <row r="36" spans="1:22" s="150" customFormat="1" ht="15.75" customHeight="1">
      <c r="A36" s="346">
        <v>25</v>
      </c>
      <c r="B36" s="347" t="s">
        <v>910</v>
      </c>
      <c r="C36" s="83"/>
      <c r="D36" s="83"/>
      <c r="E36" s="83"/>
      <c r="F36" s="83"/>
      <c r="G36" s="83"/>
      <c r="H36" s="83"/>
      <c r="I36" s="83"/>
      <c r="J36" s="83"/>
      <c r="K36" s="83"/>
      <c r="L36" s="83"/>
      <c r="M36" s="83"/>
      <c r="N36" s="83"/>
      <c r="O36" s="83"/>
      <c r="P36" s="83"/>
      <c r="Q36" s="83"/>
      <c r="R36" s="83"/>
      <c r="S36" s="83"/>
      <c r="T36" s="83"/>
      <c r="U36" s="83"/>
      <c r="V36" s="83"/>
    </row>
    <row r="37" spans="1:22" s="150" customFormat="1" ht="15.75" customHeight="1">
      <c r="A37" s="346">
        <v>26</v>
      </c>
      <c r="B37" s="347" t="s">
        <v>911</v>
      </c>
      <c r="C37" s="83"/>
      <c r="D37" s="83"/>
      <c r="E37" s="83"/>
      <c r="F37" s="83"/>
      <c r="G37" s="83"/>
      <c r="H37" s="83"/>
      <c r="I37" s="83"/>
      <c r="J37" s="83"/>
      <c r="K37" s="83"/>
      <c r="L37" s="83"/>
      <c r="M37" s="83"/>
      <c r="N37" s="83"/>
      <c r="O37" s="83"/>
      <c r="P37" s="83"/>
      <c r="Q37" s="83"/>
      <c r="R37" s="83"/>
      <c r="S37" s="83"/>
      <c r="T37" s="83"/>
      <c r="U37" s="83"/>
      <c r="V37" s="83"/>
    </row>
    <row r="38" spans="1:22" s="150" customFormat="1" ht="15.75" customHeight="1">
      <c r="A38" s="346">
        <v>27</v>
      </c>
      <c r="B38" s="347" t="s">
        <v>912</v>
      </c>
      <c r="C38" s="83"/>
      <c r="D38" s="83"/>
      <c r="E38" s="83"/>
      <c r="F38" s="83"/>
      <c r="G38" s="83"/>
      <c r="H38" s="83"/>
      <c r="I38" s="83"/>
      <c r="J38" s="83"/>
      <c r="K38" s="83"/>
      <c r="L38" s="83"/>
      <c r="M38" s="83"/>
      <c r="N38" s="83"/>
      <c r="O38" s="83"/>
      <c r="P38" s="83"/>
      <c r="Q38" s="83"/>
      <c r="R38" s="83"/>
      <c r="S38" s="83"/>
      <c r="T38" s="83"/>
      <c r="U38" s="83"/>
      <c r="V38" s="83"/>
    </row>
    <row r="39" spans="1:22" s="150" customFormat="1" ht="15.75" customHeight="1">
      <c r="A39" s="346">
        <v>28</v>
      </c>
      <c r="B39" s="347" t="s">
        <v>913</v>
      </c>
      <c r="C39" s="83"/>
      <c r="D39" s="83"/>
      <c r="E39" s="83"/>
      <c r="F39" s="83"/>
      <c r="G39" s="83"/>
      <c r="H39" s="83"/>
      <c r="I39" s="83"/>
      <c r="J39" s="83"/>
      <c r="K39" s="83"/>
      <c r="L39" s="83"/>
      <c r="M39" s="83"/>
      <c r="N39" s="83"/>
      <c r="O39" s="83"/>
      <c r="P39" s="83"/>
      <c r="Q39" s="83"/>
      <c r="R39" s="83"/>
      <c r="S39" s="83"/>
      <c r="T39" s="83"/>
      <c r="U39" s="83"/>
      <c r="V39" s="83"/>
    </row>
    <row r="40" spans="1:22" s="150" customFormat="1" ht="15.75" customHeight="1">
      <c r="A40" s="346">
        <v>29</v>
      </c>
      <c r="B40" s="347" t="s">
        <v>914</v>
      </c>
      <c r="C40" s="83"/>
      <c r="D40" s="83"/>
      <c r="E40" s="83"/>
      <c r="F40" s="83"/>
      <c r="G40" s="83"/>
      <c r="H40" s="83"/>
      <c r="I40" s="83"/>
      <c r="J40" s="83"/>
      <c r="K40" s="83"/>
      <c r="L40" s="83"/>
      <c r="M40" s="83"/>
      <c r="N40" s="83"/>
      <c r="O40" s="83"/>
      <c r="P40" s="83"/>
      <c r="Q40" s="83"/>
      <c r="R40" s="83"/>
      <c r="S40" s="83"/>
      <c r="T40" s="83"/>
      <c r="U40" s="83"/>
      <c r="V40" s="83"/>
    </row>
    <row r="41" spans="1:22" s="150" customFormat="1" ht="15.75" customHeight="1">
      <c r="A41" s="346">
        <v>30</v>
      </c>
      <c r="B41" s="347" t="s">
        <v>915</v>
      </c>
      <c r="C41" s="83"/>
      <c r="D41" s="83"/>
      <c r="E41" s="83"/>
      <c r="F41" s="83"/>
      <c r="G41" s="83"/>
      <c r="H41" s="83"/>
      <c r="I41" s="83"/>
      <c r="J41" s="83"/>
      <c r="K41" s="83"/>
      <c r="L41" s="83"/>
      <c r="M41" s="83"/>
      <c r="N41" s="83"/>
      <c r="O41" s="83"/>
      <c r="P41" s="83"/>
      <c r="Q41" s="83"/>
      <c r="R41" s="83"/>
      <c r="S41" s="83"/>
      <c r="T41" s="83"/>
      <c r="U41" s="83"/>
      <c r="V41" s="83"/>
    </row>
    <row r="42" spans="1:22" s="150" customFormat="1" ht="15.75" customHeight="1">
      <c r="A42" s="346">
        <v>31</v>
      </c>
      <c r="B42" s="347" t="s">
        <v>916</v>
      </c>
      <c r="C42" s="83"/>
      <c r="D42" s="83"/>
      <c r="E42" s="83"/>
      <c r="F42" s="83"/>
      <c r="G42" s="83"/>
      <c r="H42" s="83"/>
      <c r="I42" s="83"/>
      <c r="J42" s="83"/>
      <c r="K42" s="83"/>
      <c r="L42" s="83"/>
      <c r="M42" s="83"/>
      <c r="N42" s="83"/>
      <c r="O42" s="83"/>
      <c r="P42" s="83"/>
      <c r="Q42" s="83"/>
      <c r="R42" s="83"/>
      <c r="S42" s="83"/>
      <c r="T42" s="83"/>
      <c r="U42" s="83"/>
      <c r="V42" s="83"/>
    </row>
    <row r="43" spans="1:22" s="150" customFormat="1" ht="15.75" customHeight="1">
      <c r="A43" s="346">
        <v>32</v>
      </c>
      <c r="B43" s="347" t="s">
        <v>917</v>
      </c>
      <c r="C43" s="83"/>
      <c r="D43" s="83"/>
      <c r="E43" s="83"/>
      <c r="F43" s="83"/>
      <c r="G43" s="83"/>
      <c r="H43" s="83"/>
      <c r="I43" s="83"/>
      <c r="J43" s="83"/>
      <c r="K43" s="83"/>
      <c r="L43" s="83"/>
      <c r="M43" s="83"/>
      <c r="N43" s="83"/>
      <c r="O43" s="83"/>
      <c r="P43" s="83"/>
      <c r="Q43" s="83"/>
      <c r="R43" s="83"/>
      <c r="S43" s="83"/>
      <c r="T43" s="83"/>
      <c r="U43" s="83"/>
      <c r="V43" s="83"/>
    </row>
    <row r="44" spans="1:22" ht="15">
      <c r="A44" s="346">
        <v>33</v>
      </c>
      <c r="B44" s="347" t="s">
        <v>918</v>
      </c>
      <c r="C44" s="83"/>
      <c r="D44" s="83"/>
      <c r="E44" s="83"/>
      <c r="F44" s="83"/>
      <c r="G44" s="83"/>
      <c r="H44" s="83"/>
      <c r="I44" s="83"/>
      <c r="J44" s="83"/>
      <c r="K44" s="83"/>
      <c r="L44" s="83"/>
      <c r="M44" s="83"/>
      <c r="N44" s="83"/>
      <c r="O44" s="83"/>
      <c r="P44" s="83"/>
      <c r="Q44" s="83"/>
      <c r="R44" s="83"/>
      <c r="S44" s="83"/>
      <c r="T44" s="83"/>
      <c r="U44" s="83"/>
      <c r="V44" s="83"/>
    </row>
    <row r="45" spans="1:22" ht="15">
      <c r="A45" s="346">
        <v>34</v>
      </c>
      <c r="B45" s="347" t="s">
        <v>919</v>
      </c>
      <c r="C45" s="83"/>
      <c r="D45" s="83"/>
      <c r="E45" s="83"/>
      <c r="F45" s="83"/>
      <c r="G45" s="83"/>
      <c r="H45" s="83"/>
      <c r="I45" s="83"/>
      <c r="J45" s="83"/>
      <c r="K45" s="83"/>
      <c r="L45" s="83"/>
      <c r="M45" s="83"/>
      <c r="N45" s="83"/>
      <c r="O45" s="83"/>
      <c r="P45" s="83"/>
      <c r="Q45" s="83"/>
      <c r="R45" s="83"/>
      <c r="S45" s="83"/>
      <c r="T45" s="83"/>
      <c r="U45" s="83"/>
      <c r="V45" s="83"/>
    </row>
    <row r="46" spans="1:22" ht="15">
      <c r="A46" s="285" t="s">
        <v>19</v>
      </c>
      <c r="B46" s="83"/>
      <c r="C46" s="528"/>
      <c r="D46" s="528"/>
      <c r="E46" s="528"/>
      <c r="F46" s="528"/>
      <c r="G46" s="528"/>
      <c r="H46" s="528"/>
      <c r="I46" s="528"/>
      <c r="J46" s="528"/>
      <c r="K46" s="528"/>
      <c r="L46" s="528"/>
      <c r="M46" s="528"/>
      <c r="N46" s="528"/>
      <c r="O46" s="528"/>
      <c r="P46" s="528"/>
      <c r="Q46" s="528"/>
      <c r="R46" s="528"/>
      <c r="S46" s="528"/>
      <c r="T46" s="528"/>
      <c r="U46" s="528"/>
      <c r="V46" s="528"/>
    </row>
    <row r="48" spans="1:22" s="16" customFormat="1" ht="12.75">
      <c r="A48" s="15" t="s">
        <v>12</v>
      </c>
      <c r="G48" s="15"/>
      <c r="H48" s="15"/>
      <c r="K48" s="15"/>
      <c r="L48" s="15"/>
      <c r="M48" s="15"/>
      <c r="N48" s="15"/>
      <c r="O48" s="15"/>
      <c r="P48" s="15"/>
      <c r="Q48" s="15"/>
      <c r="R48" s="15"/>
      <c r="S48" s="86"/>
      <c r="T48" s="695" t="s">
        <v>13</v>
      </c>
      <c r="U48" s="695"/>
      <c r="V48" s="86"/>
    </row>
    <row r="49" spans="11:22" s="16" customFormat="1" ht="12.75" customHeight="1">
      <c r="K49" s="808" t="s">
        <v>14</v>
      </c>
      <c r="L49" s="808"/>
      <c r="M49" s="808"/>
      <c r="N49" s="808"/>
      <c r="O49" s="808"/>
      <c r="P49" s="808"/>
      <c r="Q49" s="808"/>
      <c r="R49" s="808"/>
      <c r="S49" s="808"/>
      <c r="T49" s="808"/>
      <c r="U49" s="808"/>
      <c r="V49" s="808"/>
    </row>
    <row r="50" spans="10:22" s="16" customFormat="1" ht="12.75" customHeight="1">
      <c r="J50" s="808" t="s">
        <v>88</v>
      </c>
      <c r="K50" s="808"/>
      <c r="L50" s="808"/>
      <c r="M50" s="808"/>
      <c r="N50" s="808"/>
      <c r="O50" s="808"/>
      <c r="P50" s="808"/>
      <c r="Q50" s="808"/>
      <c r="R50" s="808"/>
      <c r="S50" s="808"/>
      <c r="T50" s="808"/>
      <c r="U50" s="808"/>
      <c r="V50" s="808"/>
    </row>
    <row r="51" spans="1:22" s="16" customFormat="1" ht="12.75">
      <c r="A51" s="15"/>
      <c r="B51" s="15"/>
      <c r="K51" s="15"/>
      <c r="L51" s="15"/>
      <c r="M51" s="15"/>
      <c r="N51" s="15"/>
      <c r="O51" s="15"/>
      <c r="P51" s="15"/>
      <c r="Q51" s="668" t="s">
        <v>85</v>
      </c>
      <c r="R51" s="668"/>
      <c r="S51" s="668"/>
      <c r="T51" s="668"/>
      <c r="U51" s="668"/>
      <c r="V51" s="668"/>
    </row>
  </sheetData>
  <sheetProtection/>
  <mergeCells count="24">
    <mergeCell ref="U1:V1"/>
    <mergeCell ref="E2:P2"/>
    <mergeCell ref="C4:Q4"/>
    <mergeCell ref="A8:A10"/>
    <mergeCell ref="B8:B10"/>
    <mergeCell ref="C8:F8"/>
    <mergeCell ref="G8:J8"/>
    <mergeCell ref="K8:N8"/>
    <mergeCell ref="O8:R8"/>
    <mergeCell ref="S8:V8"/>
    <mergeCell ref="C9:C10"/>
    <mergeCell ref="D9:F9"/>
    <mergeCell ref="G9:G10"/>
    <mergeCell ref="H9:J9"/>
    <mergeCell ref="K9:K10"/>
    <mergeCell ref="L9:N9"/>
    <mergeCell ref="Q51:V51"/>
    <mergeCell ref="O9:O10"/>
    <mergeCell ref="P9:R9"/>
    <mergeCell ref="S9:S10"/>
    <mergeCell ref="T9:V9"/>
    <mergeCell ref="K49:V49"/>
    <mergeCell ref="T48:U48"/>
    <mergeCell ref="J50:V5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2" r:id="rId1"/>
</worksheet>
</file>

<file path=xl/worksheets/sheet68.xml><?xml version="1.0" encoding="utf-8"?>
<worksheet xmlns="http://schemas.openxmlformats.org/spreadsheetml/2006/main" xmlns:r="http://schemas.openxmlformats.org/officeDocument/2006/relationships">
  <sheetPr>
    <pageSetUpPr fitToPage="1"/>
  </sheetPr>
  <dimension ref="A1:X52"/>
  <sheetViews>
    <sheetView view="pageBreakPreview" zoomScale="90" zoomScaleNormal="90" zoomScaleSheetLayoutView="90" zoomScalePageLayoutView="0" workbookViewId="0" topLeftCell="E27">
      <selection activeCell="W50" sqref="W50"/>
    </sheetView>
  </sheetViews>
  <sheetFormatPr defaultColWidth="9.140625" defaultRowHeight="12.75"/>
  <cols>
    <col min="1" max="1" width="9.140625" style="77" customWidth="1"/>
    <col min="2" max="2" width="22.140625" style="77" bestFit="1" customWidth="1"/>
    <col min="3" max="3" width="9.7109375" style="77" customWidth="1"/>
    <col min="4" max="4" width="8.140625" style="77" customWidth="1"/>
    <col min="5" max="5" width="7.421875" style="77" customWidth="1"/>
    <col min="6" max="6" width="9.140625" style="77" customWidth="1"/>
    <col min="7" max="7" width="9.57421875" style="77" customWidth="1"/>
    <col min="8" max="8" width="8.140625" style="77" customWidth="1"/>
    <col min="9" max="9" width="6.8515625" style="77" customWidth="1"/>
    <col min="10" max="10" width="9.28125" style="77" customWidth="1"/>
    <col min="11" max="11" width="10.57421875" style="77" customWidth="1"/>
    <col min="12" max="12" width="8.7109375" style="77" customWidth="1"/>
    <col min="13" max="13" width="7.421875" style="77" customWidth="1"/>
    <col min="14" max="14" width="8.57421875" style="77" customWidth="1"/>
    <col min="15" max="15" width="8.7109375" style="77" customWidth="1"/>
    <col min="16" max="16" width="8.57421875" style="77" customWidth="1"/>
    <col min="17" max="17" width="7.8515625" style="77" customWidth="1"/>
    <col min="18" max="18" width="8.57421875" style="77" customWidth="1"/>
    <col min="19" max="20" width="10.57421875" style="77" customWidth="1"/>
    <col min="21" max="21" width="11.140625" style="77" customWidth="1"/>
    <col min="22" max="22" width="10.7109375" style="77" customWidth="1"/>
    <col min="23" max="23" width="23.00390625" style="77" customWidth="1"/>
    <col min="24" max="16384" width="9.140625" style="77" customWidth="1"/>
  </cols>
  <sheetData>
    <row r="1" spans="3:24" s="16" customFormat="1" ht="15.75">
      <c r="C1" s="45"/>
      <c r="D1" s="45"/>
      <c r="E1" s="45"/>
      <c r="F1" s="45"/>
      <c r="G1" s="45"/>
      <c r="H1" s="45"/>
      <c r="I1" s="108" t="s">
        <v>0</v>
      </c>
      <c r="J1" s="108"/>
      <c r="S1" s="41"/>
      <c r="T1" s="41"/>
      <c r="U1" s="748" t="s">
        <v>828</v>
      </c>
      <c r="V1" s="748"/>
      <c r="W1" s="43"/>
      <c r="X1" s="43"/>
    </row>
    <row r="2" spans="5:16" s="16" customFormat="1" ht="20.25">
      <c r="E2" s="665" t="s">
        <v>704</v>
      </c>
      <c r="F2" s="665"/>
      <c r="G2" s="665"/>
      <c r="H2" s="665"/>
      <c r="I2" s="665"/>
      <c r="J2" s="665"/>
      <c r="K2" s="665"/>
      <c r="L2" s="665"/>
      <c r="M2" s="665"/>
      <c r="N2" s="665"/>
      <c r="O2" s="665"/>
      <c r="P2" s="665"/>
    </row>
    <row r="3" spans="8:16" s="16" customFormat="1" ht="20.25">
      <c r="H3" s="44"/>
      <c r="I3" s="44"/>
      <c r="J3" s="44"/>
      <c r="K3" s="44"/>
      <c r="L3" s="44"/>
      <c r="M3" s="44"/>
      <c r="N3" s="44"/>
      <c r="O3" s="44"/>
      <c r="P3" s="44"/>
    </row>
    <row r="4" spans="3:23" ht="15.75">
      <c r="C4" s="666" t="s">
        <v>827</v>
      </c>
      <c r="D4" s="666"/>
      <c r="E4" s="666"/>
      <c r="F4" s="666"/>
      <c r="G4" s="666"/>
      <c r="H4" s="666"/>
      <c r="I4" s="666"/>
      <c r="J4" s="666"/>
      <c r="K4" s="666"/>
      <c r="L4" s="666"/>
      <c r="M4" s="666"/>
      <c r="N4" s="666"/>
      <c r="O4" s="666"/>
      <c r="P4" s="666"/>
      <c r="Q4" s="666"/>
      <c r="R4" s="47"/>
      <c r="S4" s="113"/>
      <c r="T4" s="113"/>
      <c r="U4" s="113"/>
      <c r="V4" s="113"/>
      <c r="W4" s="108"/>
    </row>
    <row r="5" spans="3:23" ht="15">
      <c r="C5" s="78"/>
      <c r="D5" s="78"/>
      <c r="E5" s="78"/>
      <c r="F5" s="78"/>
      <c r="G5" s="78"/>
      <c r="H5" s="78"/>
      <c r="M5" s="78"/>
      <c r="N5" s="78"/>
      <c r="O5" s="78"/>
      <c r="P5" s="78"/>
      <c r="Q5" s="78"/>
      <c r="R5" s="78"/>
      <c r="S5" s="78"/>
      <c r="T5" s="78"/>
      <c r="U5" s="78"/>
      <c r="V5" s="78"/>
      <c r="W5" s="78"/>
    </row>
    <row r="6" spans="1:2" ht="15">
      <c r="A6" s="81" t="s">
        <v>163</v>
      </c>
      <c r="B6" s="89"/>
    </row>
    <row r="7" ht="15">
      <c r="B7" s="319"/>
    </row>
    <row r="8" spans="1:22" s="81" customFormat="1" ht="24.75" customHeight="1">
      <c r="A8" s="662" t="s">
        <v>2</v>
      </c>
      <c r="B8" s="999" t="s">
        <v>3</v>
      </c>
      <c r="C8" s="996" t="s">
        <v>820</v>
      </c>
      <c r="D8" s="997"/>
      <c r="E8" s="997"/>
      <c r="F8" s="997"/>
      <c r="G8" s="996" t="s">
        <v>824</v>
      </c>
      <c r="H8" s="997"/>
      <c r="I8" s="997"/>
      <c r="J8" s="997"/>
      <c r="K8" s="996" t="s">
        <v>825</v>
      </c>
      <c r="L8" s="997"/>
      <c r="M8" s="997"/>
      <c r="N8" s="997"/>
      <c r="O8" s="996" t="s">
        <v>826</v>
      </c>
      <c r="P8" s="997"/>
      <c r="Q8" s="997"/>
      <c r="R8" s="997"/>
      <c r="S8" s="1012" t="s">
        <v>19</v>
      </c>
      <c r="T8" s="1013"/>
      <c r="U8" s="1013"/>
      <c r="V8" s="1013"/>
    </row>
    <row r="9" spans="1:22" s="82" customFormat="1" ht="29.25" customHeight="1">
      <c r="A9" s="662"/>
      <c r="B9" s="999"/>
      <c r="C9" s="1007" t="s">
        <v>821</v>
      </c>
      <c r="D9" s="1009" t="s">
        <v>823</v>
      </c>
      <c r="E9" s="1010"/>
      <c r="F9" s="1011"/>
      <c r="G9" s="1007" t="s">
        <v>821</v>
      </c>
      <c r="H9" s="1009" t="s">
        <v>823</v>
      </c>
      <c r="I9" s="1010"/>
      <c r="J9" s="1011"/>
      <c r="K9" s="1007" t="s">
        <v>821</v>
      </c>
      <c r="L9" s="1009" t="s">
        <v>823</v>
      </c>
      <c r="M9" s="1010"/>
      <c r="N9" s="1011"/>
      <c r="O9" s="1007" t="s">
        <v>821</v>
      </c>
      <c r="P9" s="1009" t="s">
        <v>823</v>
      </c>
      <c r="Q9" s="1010"/>
      <c r="R9" s="1011"/>
      <c r="S9" s="1007" t="s">
        <v>821</v>
      </c>
      <c r="T9" s="1009" t="s">
        <v>823</v>
      </c>
      <c r="U9" s="1010"/>
      <c r="V9" s="1011"/>
    </row>
    <row r="10" spans="1:22" s="82" customFormat="1" ht="46.5" customHeight="1">
      <c r="A10" s="662"/>
      <c r="B10" s="999"/>
      <c r="C10" s="1008"/>
      <c r="D10" s="76" t="s">
        <v>822</v>
      </c>
      <c r="E10" s="76" t="s">
        <v>204</v>
      </c>
      <c r="F10" s="76" t="s">
        <v>19</v>
      </c>
      <c r="G10" s="1008"/>
      <c r="H10" s="76" t="s">
        <v>822</v>
      </c>
      <c r="I10" s="76" t="s">
        <v>204</v>
      </c>
      <c r="J10" s="76" t="s">
        <v>19</v>
      </c>
      <c r="K10" s="1008"/>
      <c r="L10" s="76" t="s">
        <v>822</v>
      </c>
      <c r="M10" s="76" t="s">
        <v>204</v>
      </c>
      <c r="N10" s="76" t="s">
        <v>19</v>
      </c>
      <c r="O10" s="1008"/>
      <c r="P10" s="76" t="s">
        <v>822</v>
      </c>
      <c r="Q10" s="76" t="s">
        <v>204</v>
      </c>
      <c r="R10" s="76" t="s">
        <v>19</v>
      </c>
      <c r="S10" s="1008"/>
      <c r="T10" s="76" t="s">
        <v>822</v>
      </c>
      <c r="U10" s="76" t="s">
        <v>204</v>
      </c>
      <c r="V10" s="76" t="s">
        <v>19</v>
      </c>
    </row>
    <row r="11" spans="1:22" s="150" customFormat="1" ht="15.75" customHeight="1">
      <c r="A11" s="320">
        <v>1</v>
      </c>
      <c r="B11" s="149">
        <v>2</v>
      </c>
      <c r="C11" s="149">
        <v>3</v>
      </c>
      <c r="D11" s="320">
        <v>4</v>
      </c>
      <c r="E11" s="149">
        <v>5</v>
      </c>
      <c r="F11" s="149">
        <v>6</v>
      </c>
      <c r="G11" s="320">
        <v>7</v>
      </c>
      <c r="H11" s="149">
        <v>8</v>
      </c>
      <c r="I11" s="149">
        <v>9</v>
      </c>
      <c r="J11" s="320">
        <v>10</v>
      </c>
      <c r="K11" s="149">
        <v>11</v>
      </c>
      <c r="L11" s="149">
        <v>12</v>
      </c>
      <c r="M11" s="320">
        <v>13</v>
      </c>
      <c r="N11" s="149">
        <v>14</v>
      </c>
      <c r="O11" s="149">
        <v>15</v>
      </c>
      <c r="P11" s="320">
        <v>16</v>
      </c>
      <c r="Q11" s="149">
        <v>17</v>
      </c>
      <c r="R11" s="149">
        <v>18</v>
      </c>
      <c r="S11" s="320">
        <v>19</v>
      </c>
      <c r="T11" s="149">
        <v>20</v>
      </c>
      <c r="U11" s="149">
        <v>21</v>
      </c>
      <c r="V11" s="320">
        <v>22</v>
      </c>
    </row>
    <row r="12" spans="1:24" s="150" customFormat="1" ht="15.75" customHeight="1">
      <c r="A12" s="346">
        <v>1</v>
      </c>
      <c r="B12" s="347" t="s">
        <v>886</v>
      </c>
      <c r="C12" s="83">
        <v>0</v>
      </c>
      <c r="D12" s="527">
        <f>ROUND(C12*6000/100000,2)</f>
        <v>0</v>
      </c>
      <c r="E12" s="527">
        <f>ROUND(C12*4000/100000,2)</f>
        <v>0</v>
      </c>
      <c r="F12" s="527">
        <f>D12+E12</f>
        <v>0</v>
      </c>
      <c r="G12" s="83">
        <v>0</v>
      </c>
      <c r="H12" s="527">
        <f>ROUND(G12*9000/100000,2)</f>
        <v>0</v>
      </c>
      <c r="I12" s="527">
        <f>ROUND(G12*6000/100000,2)</f>
        <v>0</v>
      </c>
      <c r="J12" s="527">
        <f>H12+I12</f>
        <v>0</v>
      </c>
      <c r="K12" s="83">
        <v>0</v>
      </c>
      <c r="L12" s="527">
        <f>ROUND(K12*12000/100000,2)</f>
        <v>0</v>
      </c>
      <c r="M12" s="527">
        <f>ROUND(K12*8000/100000,2)</f>
        <v>0</v>
      </c>
      <c r="N12" s="527">
        <f>L12+M12</f>
        <v>0</v>
      </c>
      <c r="O12" s="83">
        <v>0</v>
      </c>
      <c r="P12" s="83">
        <f>ROUND(O12*15000/100000,2)</f>
        <v>0</v>
      </c>
      <c r="Q12" s="83">
        <f>ROUND(O12*10000/100000,2)</f>
        <v>0</v>
      </c>
      <c r="R12" s="83">
        <f>P12+Q12</f>
        <v>0</v>
      </c>
      <c r="S12" s="83">
        <f>C12+G12+K12</f>
        <v>0</v>
      </c>
      <c r="T12" s="83">
        <f>D12+H12+L12+P12</f>
        <v>0</v>
      </c>
      <c r="U12" s="83">
        <f>E12+I12+M12+Q12</f>
        <v>0</v>
      </c>
      <c r="V12" s="83">
        <f>T12+U12</f>
        <v>0</v>
      </c>
      <c r="W12" s="628" t="s">
        <v>1159</v>
      </c>
      <c r="X12" s="629">
        <v>0</v>
      </c>
    </row>
    <row r="13" spans="1:24" s="150" customFormat="1" ht="15.75" customHeight="1">
      <c r="A13" s="346">
        <v>2</v>
      </c>
      <c r="B13" s="347" t="s">
        <v>887</v>
      </c>
      <c r="C13" s="83">
        <v>0</v>
      </c>
      <c r="D13" s="527">
        <f aca="true" t="shared" si="0" ref="D13:D46">ROUND(C13*6000/100000,2)</f>
        <v>0</v>
      </c>
      <c r="E13" s="527">
        <f aca="true" t="shared" si="1" ref="E13:E46">ROUND(C13*4000/100000,2)</f>
        <v>0</v>
      </c>
      <c r="F13" s="527">
        <f aca="true" t="shared" si="2" ref="F13:F46">D13+E13</f>
        <v>0</v>
      </c>
      <c r="G13" s="83">
        <v>0</v>
      </c>
      <c r="H13" s="527">
        <f aca="true" t="shared" si="3" ref="H13:H46">ROUND(G13*9000/100000,2)</f>
        <v>0</v>
      </c>
      <c r="I13" s="527">
        <f aca="true" t="shared" si="4" ref="I13:I46">ROUND(G13*6000/100000,2)</f>
        <v>0</v>
      </c>
      <c r="J13" s="527">
        <f aca="true" t="shared" si="5" ref="J13:J46">H13+I13</f>
        <v>0</v>
      </c>
      <c r="K13" s="83">
        <v>0</v>
      </c>
      <c r="L13" s="527">
        <f aca="true" t="shared" si="6" ref="L13:L46">ROUND(K13*12000/100000,2)</f>
        <v>0</v>
      </c>
      <c r="M13" s="527">
        <f aca="true" t="shared" si="7" ref="M13:M46">ROUND(K13*8000/100000,2)</f>
        <v>0</v>
      </c>
      <c r="N13" s="527">
        <f aca="true" t="shared" si="8" ref="N13:N46">L13+M13</f>
        <v>0</v>
      </c>
      <c r="O13" s="83">
        <v>0</v>
      </c>
      <c r="P13" s="83">
        <f aca="true" t="shared" si="9" ref="P13:P46">ROUND(O13*15000/100000,2)</f>
        <v>0</v>
      </c>
      <c r="Q13" s="83">
        <f aca="true" t="shared" si="10" ref="Q13:Q46">ROUND(O13*10000/100000,2)</f>
        <v>0</v>
      </c>
      <c r="R13" s="83">
        <f aca="true" t="shared" si="11" ref="R13:R46">P13+Q13</f>
        <v>0</v>
      </c>
      <c r="S13" s="83">
        <f aca="true" t="shared" si="12" ref="S13:S45">C13+G13+K13</f>
        <v>0</v>
      </c>
      <c r="T13" s="83">
        <f aca="true" t="shared" si="13" ref="S13:U46">D13+H13+L13+P13</f>
        <v>0</v>
      </c>
      <c r="U13" s="83">
        <f t="shared" si="13"/>
        <v>0</v>
      </c>
      <c r="V13" s="83">
        <f aca="true" t="shared" si="14" ref="V13:V46">T13+U13</f>
        <v>0</v>
      </c>
      <c r="W13" s="628" t="s">
        <v>1160</v>
      </c>
      <c r="X13" s="629">
        <v>8</v>
      </c>
    </row>
    <row r="14" spans="1:24" s="150" customFormat="1" ht="15.75" customHeight="1">
      <c r="A14" s="346">
        <v>3</v>
      </c>
      <c r="B14" s="347" t="s">
        <v>888</v>
      </c>
      <c r="C14" s="83">
        <v>8</v>
      </c>
      <c r="D14" s="527">
        <f t="shared" si="0"/>
        <v>0.48</v>
      </c>
      <c r="E14" s="527">
        <f t="shared" si="1"/>
        <v>0.32</v>
      </c>
      <c r="F14" s="527">
        <f t="shared" si="2"/>
        <v>0.8</v>
      </c>
      <c r="G14" s="83">
        <v>0</v>
      </c>
      <c r="H14" s="527">
        <f t="shared" si="3"/>
        <v>0</v>
      </c>
      <c r="I14" s="527">
        <f t="shared" si="4"/>
        <v>0</v>
      </c>
      <c r="J14" s="527">
        <f t="shared" si="5"/>
        <v>0</v>
      </c>
      <c r="K14" s="83">
        <v>0</v>
      </c>
      <c r="L14" s="527">
        <f t="shared" si="6"/>
        <v>0</v>
      </c>
      <c r="M14" s="527">
        <f t="shared" si="7"/>
        <v>0</v>
      </c>
      <c r="N14" s="527">
        <f t="shared" si="8"/>
        <v>0</v>
      </c>
      <c r="O14" s="83">
        <v>0</v>
      </c>
      <c r="P14" s="83">
        <f t="shared" si="9"/>
        <v>0</v>
      </c>
      <c r="Q14" s="83">
        <f t="shared" si="10"/>
        <v>0</v>
      </c>
      <c r="R14" s="83">
        <f t="shared" si="11"/>
        <v>0</v>
      </c>
      <c r="S14" s="83">
        <f t="shared" si="12"/>
        <v>8</v>
      </c>
      <c r="T14" s="83">
        <f t="shared" si="13"/>
        <v>0.48</v>
      </c>
      <c r="U14" s="83">
        <f t="shared" si="13"/>
        <v>0.32</v>
      </c>
      <c r="V14" s="83">
        <f t="shared" si="14"/>
        <v>0.8</v>
      </c>
      <c r="W14" s="628" t="s">
        <v>1161</v>
      </c>
      <c r="X14" s="629">
        <v>26</v>
      </c>
    </row>
    <row r="15" spans="1:24" s="150" customFormat="1" ht="15.75" customHeight="1">
      <c r="A15" s="346">
        <v>4</v>
      </c>
      <c r="B15" s="347" t="s">
        <v>889</v>
      </c>
      <c r="C15" s="83">
        <v>16</v>
      </c>
      <c r="D15" s="527">
        <f t="shared" si="0"/>
        <v>0.96</v>
      </c>
      <c r="E15" s="527">
        <f t="shared" si="1"/>
        <v>0.64</v>
      </c>
      <c r="F15" s="527">
        <f t="shared" si="2"/>
        <v>1.6</v>
      </c>
      <c r="G15" s="83">
        <v>10</v>
      </c>
      <c r="H15" s="527">
        <f t="shared" si="3"/>
        <v>0.9</v>
      </c>
      <c r="I15" s="527">
        <f t="shared" si="4"/>
        <v>0.6</v>
      </c>
      <c r="J15" s="527">
        <f t="shared" si="5"/>
        <v>1.5</v>
      </c>
      <c r="K15" s="83">
        <v>0</v>
      </c>
      <c r="L15" s="527">
        <f t="shared" si="6"/>
        <v>0</v>
      </c>
      <c r="M15" s="527">
        <f t="shared" si="7"/>
        <v>0</v>
      </c>
      <c r="N15" s="527">
        <f t="shared" si="8"/>
        <v>0</v>
      </c>
      <c r="O15" s="83">
        <v>0</v>
      </c>
      <c r="P15" s="83">
        <f t="shared" si="9"/>
        <v>0</v>
      </c>
      <c r="Q15" s="83">
        <f t="shared" si="10"/>
        <v>0</v>
      </c>
      <c r="R15" s="83">
        <f t="shared" si="11"/>
        <v>0</v>
      </c>
      <c r="S15" s="83">
        <f t="shared" si="12"/>
        <v>26</v>
      </c>
      <c r="T15" s="83">
        <f t="shared" si="13"/>
        <v>1.8599999999999999</v>
      </c>
      <c r="U15" s="83">
        <f t="shared" si="13"/>
        <v>1.24</v>
      </c>
      <c r="V15" s="83">
        <f t="shared" si="14"/>
        <v>3.0999999999999996</v>
      </c>
      <c r="W15" s="628" t="s">
        <v>1162</v>
      </c>
      <c r="X15" s="629">
        <v>23</v>
      </c>
    </row>
    <row r="16" spans="1:24" s="150" customFormat="1" ht="15.75" customHeight="1">
      <c r="A16" s="346">
        <v>5</v>
      </c>
      <c r="B16" s="347" t="s">
        <v>890</v>
      </c>
      <c r="C16" s="83">
        <v>11</v>
      </c>
      <c r="D16" s="527">
        <f t="shared" si="0"/>
        <v>0.66</v>
      </c>
      <c r="E16" s="527">
        <f t="shared" si="1"/>
        <v>0.44</v>
      </c>
      <c r="F16" s="527">
        <f t="shared" si="2"/>
        <v>1.1</v>
      </c>
      <c r="G16" s="83">
        <v>10</v>
      </c>
      <c r="H16" s="527">
        <f t="shared" si="3"/>
        <v>0.9</v>
      </c>
      <c r="I16" s="527">
        <f t="shared" si="4"/>
        <v>0.6</v>
      </c>
      <c r="J16" s="527">
        <f t="shared" si="5"/>
        <v>1.5</v>
      </c>
      <c r="K16" s="83">
        <v>2</v>
      </c>
      <c r="L16" s="527">
        <f t="shared" si="6"/>
        <v>0.24</v>
      </c>
      <c r="M16" s="527">
        <f t="shared" si="7"/>
        <v>0.16</v>
      </c>
      <c r="N16" s="527">
        <f t="shared" si="8"/>
        <v>0.4</v>
      </c>
      <c r="O16" s="83">
        <v>0</v>
      </c>
      <c r="P16" s="83">
        <f t="shared" si="9"/>
        <v>0</v>
      </c>
      <c r="Q16" s="83">
        <f t="shared" si="10"/>
        <v>0</v>
      </c>
      <c r="R16" s="83">
        <f t="shared" si="11"/>
        <v>0</v>
      </c>
      <c r="S16" s="83">
        <f t="shared" si="12"/>
        <v>23</v>
      </c>
      <c r="T16" s="83">
        <f t="shared" si="13"/>
        <v>1.8</v>
      </c>
      <c r="U16" s="83">
        <f t="shared" si="13"/>
        <v>1.2</v>
      </c>
      <c r="V16" s="83">
        <f t="shared" si="14"/>
        <v>3</v>
      </c>
      <c r="W16" s="628" t="s">
        <v>1163</v>
      </c>
      <c r="X16" s="629">
        <v>2</v>
      </c>
    </row>
    <row r="17" spans="1:24" s="150" customFormat="1" ht="15.75" customHeight="1">
      <c r="A17" s="346">
        <v>6</v>
      </c>
      <c r="B17" s="347" t="s">
        <v>891</v>
      </c>
      <c r="C17" s="83">
        <v>2</v>
      </c>
      <c r="D17" s="527">
        <f t="shared" si="0"/>
        <v>0.12</v>
      </c>
      <c r="E17" s="527">
        <f t="shared" si="1"/>
        <v>0.08</v>
      </c>
      <c r="F17" s="527">
        <f t="shared" si="2"/>
        <v>0.2</v>
      </c>
      <c r="G17" s="83">
        <v>0</v>
      </c>
      <c r="H17" s="527">
        <f t="shared" si="3"/>
        <v>0</v>
      </c>
      <c r="I17" s="527">
        <f t="shared" si="4"/>
        <v>0</v>
      </c>
      <c r="J17" s="527">
        <f t="shared" si="5"/>
        <v>0</v>
      </c>
      <c r="K17" s="83">
        <v>0</v>
      </c>
      <c r="L17" s="527">
        <f t="shared" si="6"/>
        <v>0</v>
      </c>
      <c r="M17" s="527">
        <f t="shared" si="7"/>
        <v>0</v>
      </c>
      <c r="N17" s="527">
        <f t="shared" si="8"/>
        <v>0</v>
      </c>
      <c r="O17" s="83">
        <v>0</v>
      </c>
      <c r="P17" s="83">
        <f t="shared" si="9"/>
        <v>0</v>
      </c>
      <c r="Q17" s="83">
        <f t="shared" si="10"/>
        <v>0</v>
      </c>
      <c r="R17" s="83">
        <f t="shared" si="11"/>
        <v>0</v>
      </c>
      <c r="S17" s="83">
        <f t="shared" si="12"/>
        <v>2</v>
      </c>
      <c r="T17" s="83">
        <f t="shared" si="13"/>
        <v>0.12</v>
      </c>
      <c r="U17" s="83">
        <f t="shared" si="13"/>
        <v>0.08</v>
      </c>
      <c r="V17" s="83">
        <f t="shared" si="14"/>
        <v>0.2</v>
      </c>
      <c r="W17" s="628" t="s">
        <v>1164</v>
      </c>
      <c r="X17" s="629">
        <v>16</v>
      </c>
    </row>
    <row r="18" spans="1:24" s="150" customFormat="1" ht="15.75" customHeight="1">
      <c r="A18" s="346">
        <v>7</v>
      </c>
      <c r="B18" s="347" t="s">
        <v>892</v>
      </c>
      <c r="C18" s="83">
        <v>8</v>
      </c>
      <c r="D18" s="527">
        <f t="shared" si="0"/>
        <v>0.48</v>
      </c>
      <c r="E18" s="527">
        <f t="shared" si="1"/>
        <v>0.32</v>
      </c>
      <c r="F18" s="527">
        <f t="shared" si="2"/>
        <v>0.8</v>
      </c>
      <c r="G18" s="83">
        <v>5</v>
      </c>
      <c r="H18" s="527">
        <f t="shared" si="3"/>
        <v>0.45</v>
      </c>
      <c r="I18" s="527">
        <f t="shared" si="4"/>
        <v>0.3</v>
      </c>
      <c r="J18" s="527">
        <f t="shared" si="5"/>
        <v>0.75</v>
      </c>
      <c r="K18" s="83">
        <v>3</v>
      </c>
      <c r="L18" s="527">
        <f t="shared" si="6"/>
        <v>0.36</v>
      </c>
      <c r="M18" s="527">
        <f t="shared" si="7"/>
        <v>0.24</v>
      </c>
      <c r="N18" s="527">
        <f t="shared" si="8"/>
        <v>0.6</v>
      </c>
      <c r="O18" s="83">
        <v>0</v>
      </c>
      <c r="P18" s="83">
        <f t="shared" si="9"/>
        <v>0</v>
      </c>
      <c r="Q18" s="83">
        <f t="shared" si="10"/>
        <v>0</v>
      </c>
      <c r="R18" s="83">
        <f t="shared" si="11"/>
        <v>0</v>
      </c>
      <c r="S18" s="83">
        <f t="shared" si="12"/>
        <v>16</v>
      </c>
      <c r="T18" s="83">
        <f t="shared" si="13"/>
        <v>1.29</v>
      </c>
      <c r="U18" s="83">
        <f t="shared" si="13"/>
        <v>0.86</v>
      </c>
      <c r="V18" s="83">
        <f t="shared" si="14"/>
        <v>2.15</v>
      </c>
      <c r="W18" s="628" t="s">
        <v>1165</v>
      </c>
      <c r="X18" s="629">
        <v>17</v>
      </c>
    </row>
    <row r="19" spans="1:24" s="150" customFormat="1" ht="15.75" customHeight="1">
      <c r="A19" s="346">
        <v>8</v>
      </c>
      <c r="B19" s="347" t="s">
        <v>893</v>
      </c>
      <c r="C19" s="83">
        <v>9</v>
      </c>
      <c r="D19" s="527">
        <f t="shared" si="0"/>
        <v>0.54</v>
      </c>
      <c r="E19" s="527">
        <f t="shared" si="1"/>
        <v>0.36</v>
      </c>
      <c r="F19" s="527">
        <f t="shared" si="2"/>
        <v>0.9</v>
      </c>
      <c r="G19" s="83">
        <v>4</v>
      </c>
      <c r="H19" s="527">
        <f t="shared" si="3"/>
        <v>0.36</v>
      </c>
      <c r="I19" s="527">
        <f t="shared" si="4"/>
        <v>0.24</v>
      </c>
      <c r="J19" s="527">
        <f t="shared" si="5"/>
        <v>0.6</v>
      </c>
      <c r="K19" s="83">
        <v>4</v>
      </c>
      <c r="L19" s="527">
        <f t="shared" si="6"/>
        <v>0.48</v>
      </c>
      <c r="M19" s="527">
        <f t="shared" si="7"/>
        <v>0.32</v>
      </c>
      <c r="N19" s="527">
        <f t="shared" si="8"/>
        <v>0.8</v>
      </c>
      <c r="O19" s="83">
        <v>0</v>
      </c>
      <c r="P19" s="83">
        <f t="shared" si="9"/>
        <v>0</v>
      </c>
      <c r="Q19" s="83">
        <f t="shared" si="10"/>
        <v>0</v>
      </c>
      <c r="R19" s="83">
        <f t="shared" si="11"/>
        <v>0</v>
      </c>
      <c r="S19" s="83">
        <f t="shared" si="12"/>
        <v>17</v>
      </c>
      <c r="T19" s="83">
        <f t="shared" si="13"/>
        <v>1.38</v>
      </c>
      <c r="U19" s="83">
        <f t="shared" si="13"/>
        <v>0.9199999999999999</v>
      </c>
      <c r="V19" s="83">
        <f t="shared" si="14"/>
        <v>2.3</v>
      </c>
      <c r="W19" s="628" t="s">
        <v>1166</v>
      </c>
      <c r="X19" s="629">
        <v>10</v>
      </c>
    </row>
    <row r="20" spans="1:24" s="150" customFormat="1" ht="15.75" customHeight="1">
      <c r="A20" s="346">
        <v>9</v>
      </c>
      <c r="B20" s="347" t="s">
        <v>894</v>
      </c>
      <c r="C20" s="83">
        <v>10</v>
      </c>
      <c r="D20" s="527">
        <f t="shared" si="0"/>
        <v>0.6</v>
      </c>
      <c r="E20" s="527">
        <f t="shared" si="1"/>
        <v>0.4</v>
      </c>
      <c r="F20" s="527">
        <f t="shared" si="2"/>
        <v>1</v>
      </c>
      <c r="G20" s="83">
        <v>0</v>
      </c>
      <c r="H20" s="527">
        <f t="shared" si="3"/>
        <v>0</v>
      </c>
      <c r="I20" s="527">
        <f t="shared" si="4"/>
        <v>0</v>
      </c>
      <c r="J20" s="527">
        <f t="shared" si="5"/>
        <v>0</v>
      </c>
      <c r="K20" s="83">
        <v>0</v>
      </c>
      <c r="L20" s="527">
        <f t="shared" si="6"/>
        <v>0</v>
      </c>
      <c r="M20" s="527">
        <f t="shared" si="7"/>
        <v>0</v>
      </c>
      <c r="N20" s="527">
        <f t="shared" si="8"/>
        <v>0</v>
      </c>
      <c r="O20" s="83">
        <v>0</v>
      </c>
      <c r="P20" s="83">
        <f t="shared" si="9"/>
        <v>0</v>
      </c>
      <c r="Q20" s="83">
        <f t="shared" si="10"/>
        <v>0</v>
      </c>
      <c r="R20" s="83">
        <f t="shared" si="11"/>
        <v>0</v>
      </c>
      <c r="S20" s="83">
        <f t="shared" si="12"/>
        <v>10</v>
      </c>
      <c r="T20" s="83">
        <f t="shared" si="13"/>
        <v>0.6</v>
      </c>
      <c r="U20" s="83">
        <f t="shared" si="13"/>
        <v>0.4</v>
      </c>
      <c r="V20" s="83">
        <f t="shared" si="14"/>
        <v>1</v>
      </c>
      <c r="W20" s="628" t="s">
        <v>1167</v>
      </c>
      <c r="X20" s="629">
        <v>14</v>
      </c>
    </row>
    <row r="21" spans="1:24" s="150" customFormat="1" ht="15.75" customHeight="1">
      <c r="A21" s="346">
        <v>10</v>
      </c>
      <c r="B21" s="347" t="s">
        <v>895</v>
      </c>
      <c r="C21" s="83">
        <v>6</v>
      </c>
      <c r="D21" s="527">
        <f t="shared" si="0"/>
        <v>0.36</v>
      </c>
      <c r="E21" s="527">
        <f t="shared" si="1"/>
        <v>0.24</v>
      </c>
      <c r="F21" s="527">
        <f t="shared" si="2"/>
        <v>0.6</v>
      </c>
      <c r="G21" s="83">
        <v>7</v>
      </c>
      <c r="H21" s="527">
        <f t="shared" si="3"/>
        <v>0.63</v>
      </c>
      <c r="I21" s="527">
        <f t="shared" si="4"/>
        <v>0.42</v>
      </c>
      <c r="J21" s="527">
        <f t="shared" si="5"/>
        <v>1.05</v>
      </c>
      <c r="K21" s="83">
        <v>1</v>
      </c>
      <c r="L21" s="527">
        <f t="shared" si="6"/>
        <v>0.12</v>
      </c>
      <c r="M21" s="527">
        <f t="shared" si="7"/>
        <v>0.08</v>
      </c>
      <c r="N21" s="527">
        <f t="shared" si="8"/>
        <v>0.2</v>
      </c>
      <c r="O21" s="83">
        <v>0</v>
      </c>
      <c r="P21" s="83">
        <f t="shared" si="9"/>
        <v>0</v>
      </c>
      <c r="Q21" s="83">
        <f t="shared" si="10"/>
        <v>0</v>
      </c>
      <c r="R21" s="83">
        <f t="shared" si="11"/>
        <v>0</v>
      </c>
      <c r="S21" s="83">
        <f t="shared" si="12"/>
        <v>14</v>
      </c>
      <c r="T21" s="83">
        <f t="shared" si="13"/>
        <v>1.1099999999999999</v>
      </c>
      <c r="U21" s="83">
        <f t="shared" si="13"/>
        <v>0.7399999999999999</v>
      </c>
      <c r="V21" s="83">
        <f t="shared" si="14"/>
        <v>1.8499999999999996</v>
      </c>
      <c r="W21" s="628" t="s">
        <v>1168</v>
      </c>
      <c r="X21" s="629">
        <v>33</v>
      </c>
    </row>
    <row r="22" spans="1:24" s="150" customFormat="1" ht="15.75" customHeight="1">
      <c r="A22" s="346">
        <v>11</v>
      </c>
      <c r="B22" s="347" t="s">
        <v>896</v>
      </c>
      <c r="C22" s="83">
        <v>0</v>
      </c>
      <c r="D22" s="527">
        <v>0</v>
      </c>
      <c r="E22" s="527">
        <f t="shared" si="1"/>
        <v>0</v>
      </c>
      <c r="F22" s="527">
        <f t="shared" si="2"/>
        <v>0</v>
      </c>
      <c r="G22" s="83">
        <v>0</v>
      </c>
      <c r="H22" s="527">
        <f t="shared" si="3"/>
        <v>0</v>
      </c>
      <c r="I22" s="527">
        <f t="shared" si="4"/>
        <v>0</v>
      </c>
      <c r="J22" s="527">
        <f t="shared" si="5"/>
        <v>0</v>
      </c>
      <c r="K22" s="83">
        <v>0</v>
      </c>
      <c r="L22" s="527">
        <f t="shared" si="6"/>
        <v>0</v>
      </c>
      <c r="M22" s="527">
        <f t="shared" si="7"/>
        <v>0</v>
      </c>
      <c r="N22" s="527">
        <f t="shared" si="8"/>
        <v>0</v>
      </c>
      <c r="O22" s="83">
        <v>0</v>
      </c>
      <c r="P22" s="83">
        <f t="shared" si="9"/>
        <v>0</v>
      </c>
      <c r="Q22" s="83">
        <f t="shared" si="10"/>
        <v>0</v>
      </c>
      <c r="R22" s="83">
        <f t="shared" si="11"/>
        <v>0</v>
      </c>
      <c r="S22" s="83">
        <f t="shared" si="12"/>
        <v>0</v>
      </c>
      <c r="T22" s="83">
        <f t="shared" si="13"/>
        <v>0</v>
      </c>
      <c r="U22" s="83">
        <f t="shared" si="13"/>
        <v>0</v>
      </c>
      <c r="V22" s="83">
        <f t="shared" si="14"/>
        <v>0</v>
      </c>
      <c r="W22" s="628" t="s">
        <v>1169</v>
      </c>
      <c r="X22" s="629">
        <v>3</v>
      </c>
    </row>
    <row r="23" spans="1:24" s="150" customFormat="1" ht="15.75" customHeight="1">
      <c r="A23" s="346">
        <v>12</v>
      </c>
      <c r="B23" s="347" t="s">
        <v>897</v>
      </c>
      <c r="C23" s="83">
        <v>21</v>
      </c>
      <c r="D23" s="527">
        <f t="shared" si="0"/>
        <v>1.26</v>
      </c>
      <c r="E23" s="527">
        <f t="shared" si="1"/>
        <v>0.84</v>
      </c>
      <c r="F23" s="527">
        <f t="shared" si="2"/>
        <v>2.1</v>
      </c>
      <c r="G23" s="83">
        <v>9</v>
      </c>
      <c r="H23" s="527">
        <f t="shared" si="3"/>
        <v>0.81</v>
      </c>
      <c r="I23" s="527">
        <f t="shared" si="4"/>
        <v>0.54</v>
      </c>
      <c r="J23" s="527">
        <f t="shared" si="5"/>
        <v>1.35</v>
      </c>
      <c r="K23" s="83">
        <v>3</v>
      </c>
      <c r="L23" s="527">
        <f t="shared" si="6"/>
        <v>0.36</v>
      </c>
      <c r="M23" s="527">
        <f t="shared" si="7"/>
        <v>0.24</v>
      </c>
      <c r="N23" s="527">
        <f t="shared" si="8"/>
        <v>0.6</v>
      </c>
      <c r="O23" s="83">
        <v>0</v>
      </c>
      <c r="P23" s="83">
        <f t="shared" si="9"/>
        <v>0</v>
      </c>
      <c r="Q23" s="83">
        <f t="shared" si="10"/>
        <v>0</v>
      </c>
      <c r="R23" s="83">
        <f t="shared" si="11"/>
        <v>0</v>
      </c>
      <c r="S23" s="83">
        <f t="shared" si="12"/>
        <v>33</v>
      </c>
      <c r="T23" s="83">
        <f t="shared" si="13"/>
        <v>2.43</v>
      </c>
      <c r="U23" s="83">
        <f t="shared" si="13"/>
        <v>1.6199999999999999</v>
      </c>
      <c r="V23" s="83">
        <f t="shared" si="14"/>
        <v>4.05</v>
      </c>
      <c r="W23" s="628" t="s">
        <v>1170</v>
      </c>
      <c r="X23" s="629">
        <v>2</v>
      </c>
    </row>
    <row r="24" spans="1:24" s="150" customFormat="1" ht="15.75" customHeight="1">
      <c r="A24" s="346">
        <v>13</v>
      </c>
      <c r="B24" s="347" t="s">
        <v>898</v>
      </c>
      <c r="C24" s="83">
        <v>3</v>
      </c>
      <c r="D24" s="527">
        <f t="shared" si="0"/>
        <v>0.18</v>
      </c>
      <c r="E24" s="527">
        <f t="shared" si="1"/>
        <v>0.12</v>
      </c>
      <c r="F24" s="527">
        <f t="shared" si="2"/>
        <v>0.3</v>
      </c>
      <c r="G24" s="83">
        <v>0</v>
      </c>
      <c r="H24" s="527">
        <f t="shared" si="3"/>
        <v>0</v>
      </c>
      <c r="I24" s="527">
        <f t="shared" si="4"/>
        <v>0</v>
      </c>
      <c r="J24" s="527">
        <f t="shared" si="5"/>
        <v>0</v>
      </c>
      <c r="K24" s="83">
        <v>0</v>
      </c>
      <c r="L24" s="527">
        <f t="shared" si="6"/>
        <v>0</v>
      </c>
      <c r="M24" s="527">
        <f t="shared" si="7"/>
        <v>0</v>
      </c>
      <c r="N24" s="527">
        <f t="shared" si="8"/>
        <v>0</v>
      </c>
      <c r="O24" s="83">
        <v>0</v>
      </c>
      <c r="P24" s="83">
        <f t="shared" si="9"/>
        <v>0</v>
      </c>
      <c r="Q24" s="83">
        <f t="shared" si="10"/>
        <v>0</v>
      </c>
      <c r="R24" s="83">
        <f t="shared" si="11"/>
        <v>0</v>
      </c>
      <c r="S24" s="83">
        <f t="shared" si="12"/>
        <v>3</v>
      </c>
      <c r="T24" s="83">
        <f t="shared" si="13"/>
        <v>0.18</v>
      </c>
      <c r="U24" s="83">
        <f t="shared" si="13"/>
        <v>0.12</v>
      </c>
      <c r="V24" s="83">
        <f t="shared" si="14"/>
        <v>0.3</v>
      </c>
      <c r="W24" s="628" t="s">
        <v>1171</v>
      </c>
      <c r="X24" s="629">
        <v>2</v>
      </c>
    </row>
    <row r="25" spans="1:24" s="150" customFormat="1" ht="15.75" customHeight="1">
      <c r="A25" s="346">
        <v>14</v>
      </c>
      <c r="B25" s="347" t="s">
        <v>899</v>
      </c>
      <c r="C25" s="83">
        <v>2</v>
      </c>
      <c r="D25" s="527">
        <f t="shared" si="0"/>
        <v>0.12</v>
      </c>
      <c r="E25" s="527">
        <f t="shared" si="1"/>
        <v>0.08</v>
      </c>
      <c r="F25" s="527">
        <f t="shared" si="2"/>
        <v>0.2</v>
      </c>
      <c r="G25" s="83">
        <v>0</v>
      </c>
      <c r="H25" s="527">
        <f t="shared" si="3"/>
        <v>0</v>
      </c>
      <c r="I25" s="527">
        <f t="shared" si="4"/>
        <v>0</v>
      </c>
      <c r="J25" s="527">
        <f t="shared" si="5"/>
        <v>0</v>
      </c>
      <c r="K25" s="83">
        <v>0</v>
      </c>
      <c r="L25" s="527">
        <f t="shared" si="6"/>
        <v>0</v>
      </c>
      <c r="M25" s="527">
        <f t="shared" si="7"/>
        <v>0</v>
      </c>
      <c r="N25" s="527">
        <f t="shared" si="8"/>
        <v>0</v>
      </c>
      <c r="O25" s="83">
        <v>0</v>
      </c>
      <c r="P25" s="83">
        <f t="shared" si="9"/>
        <v>0</v>
      </c>
      <c r="Q25" s="83">
        <f t="shared" si="10"/>
        <v>0</v>
      </c>
      <c r="R25" s="83">
        <f t="shared" si="11"/>
        <v>0</v>
      </c>
      <c r="S25" s="83">
        <f t="shared" si="12"/>
        <v>2</v>
      </c>
      <c r="T25" s="83">
        <f t="shared" si="13"/>
        <v>0.12</v>
      </c>
      <c r="U25" s="83">
        <f t="shared" si="13"/>
        <v>0.08</v>
      </c>
      <c r="V25" s="83">
        <f t="shared" si="14"/>
        <v>0.2</v>
      </c>
      <c r="W25" s="628" t="s">
        <v>1172</v>
      </c>
      <c r="X25" s="629">
        <v>4</v>
      </c>
    </row>
    <row r="26" spans="1:24" s="150" customFormat="1" ht="15.75" customHeight="1">
      <c r="A26" s="346">
        <v>15</v>
      </c>
      <c r="B26" s="347" t="s">
        <v>900</v>
      </c>
      <c r="C26" s="83">
        <v>2</v>
      </c>
      <c r="D26" s="527">
        <f t="shared" si="0"/>
        <v>0.12</v>
      </c>
      <c r="E26" s="527">
        <f t="shared" si="1"/>
        <v>0.08</v>
      </c>
      <c r="F26" s="527">
        <f t="shared" si="2"/>
        <v>0.2</v>
      </c>
      <c r="G26" s="83">
        <v>0</v>
      </c>
      <c r="H26" s="527">
        <f t="shared" si="3"/>
        <v>0</v>
      </c>
      <c r="I26" s="527">
        <f t="shared" si="4"/>
        <v>0</v>
      </c>
      <c r="J26" s="527">
        <f t="shared" si="5"/>
        <v>0</v>
      </c>
      <c r="K26" s="83">
        <v>0</v>
      </c>
      <c r="L26" s="527">
        <f t="shared" si="6"/>
        <v>0</v>
      </c>
      <c r="M26" s="527">
        <f t="shared" si="7"/>
        <v>0</v>
      </c>
      <c r="N26" s="527">
        <f t="shared" si="8"/>
        <v>0</v>
      </c>
      <c r="O26" s="83">
        <v>0</v>
      </c>
      <c r="P26" s="83">
        <f t="shared" si="9"/>
        <v>0</v>
      </c>
      <c r="Q26" s="83">
        <f t="shared" si="10"/>
        <v>0</v>
      </c>
      <c r="R26" s="83">
        <f t="shared" si="11"/>
        <v>0</v>
      </c>
      <c r="S26" s="83">
        <f t="shared" si="12"/>
        <v>2</v>
      </c>
      <c r="T26" s="83">
        <f t="shared" si="13"/>
        <v>0.12</v>
      </c>
      <c r="U26" s="83">
        <f t="shared" si="13"/>
        <v>0.08</v>
      </c>
      <c r="V26" s="83">
        <f t="shared" si="14"/>
        <v>0.2</v>
      </c>
      <c r="W26" s="628" t="s">
        <v>1173</v>
      </c>
      <c r="X26" s="629">
        <v>2</v>
      </c>
    </row>
    <row r="27" spans="1:24" s="150" customFormat="1" ht="15.75" customHeight="1">
      <c r="A27" s="346">
        <v>16</v>
      </c>
      <c r="B27" s="347" t="s">
        <v>901</v>
      </c>
      <c r="C27" s="83">
        <v>4</v>
      </c>
      <c r="D27" s="527">
        <f t="shared" si="0"/>
        <v>0.24</v>
      </c>
      <c r="E27" s="527">
        <f t="shared" si="1"/>
        <v>0.16</v>
      </c>
      <c r="F27" s="527">
        <f t="shared" si="2"/>
        <v>0.4</v>
      </c>
      <c r="G27" s="83">
        <v>0</v>
      </c>
      <c r="H27" s="527">
        <f t="shared" si="3"/>
        <v>0</v>
      </c>
      <c r="I27" s="527">
        <f t="shared" si="4"/>
        <v>0</v>
      </c>
      <c r="J27" s="527">
        <f t="shared" si="5"/>
        <v>0</v>
      </c>
      <c r="K27" s="83">
        <v>0</v>
      </c>
      <c r="L27" s="527">
        <f t="shared" si="6"/>
        <v>0</v>
      </c>
      <c r="M27" s="527">
        <f t="shared" si="7"/>
        <v>0</v>
      </c>
      <c r="N27" s="527">
        <f t="shared" si="8"/>
        <v>0</v>
      </c>
      <c r="O27" s="83">
        <v>0</v>
      </c>
      <c r="P27" s="83">
        <f t="shared" si="9"/>
        <v>0</v>
      </c>
      <c r="Q27" s="83">
        <f t="shared" si="10"/>
        <v>0</v>
      </c>
      <c r="R27" s="83">
        <f t="shared" si="11"/>
        <v>0</v>
      </c>
      <c r="S27" s="83">
        <f t="shared" si="12"/>
        <v>4</v>
      </c>
      <c r="T27" s="83">
        <f t="shared" si="13"/>
        <v>0.24</v>
      </c>
      <c r="U27" s="83">
        <f t="shared" si="13"/>
        <v>0.16</v>
      </c>
      <c r="V27" s="83">
        <f t="shared" si="14"/>
        <v>0.4</v>
      </c>
      <c r="W27" s="628" t="s">
        <v>1174</v>
      </c>
      <c r="X27" s="629">
        <v>16</v>
      </c>
    </row>
    <row r="28" spans="1:24" s="150" customFormat="1" ht="15.75" customHeight="1">
      <c r="A28" s="346">
        <v>17</v>
      </c>
      <c r="B28" s="347" t="s">
        <v>902</v>
      </c>
      <c r="C28" s="83">
        <v>2</v>
      </c>
      <c r="D28" s="527">
        <f t="shared" si="0"/>
        <v>0.12</v>
      </c>
      <c r="E28" s="527">
        <f t="shared" si="1"/>
        <v>0.08</v>
      </c>
      <c r="F28" s="527">
        <f t="shared" si="2"/>
        <v>0.2</v>
      </c>
      <c r="G28" s="83">
        <v>0</v>
      </c>
      <c r="H28" s="527">
        <f t="shared" si="3"/>
        <v>0</v>
      </c>
      <c r="I28" s="527">
        <f t="shared" si="4"/>
        <v>0</v>
      </c>
      <c r="J28" s="527">
        <f t="shared" si="5"/>
        <v>0</v>
      </c>
      <c r="K28" s="83">
        <v>0</v>
      </c>
      <c r="L28" s="527">
        <f t="shared" si="6"/>
        <v>0</v>
      </c>
      <c r="M28" s="527">
        <f t="shared" si="7"/>
        <v>0</v>
      </c>
      <c r="N28" s="527">
        <f t="shared" si="8"/>
        <v>0</v>
      </c>
      <c r="O28" s="83">
        <v>0</v>
      </c>
      <c r="P28" s="83">
        <f t="shared" si="9"/>
        <v>0</v>
      </c>
      <c r="Q28" s="83">
        <f t="shared" si="10"/>
        <v>0</v>
      </c>
      <c r="R28" s="83">
        <f t="shared" si="11"/>
        <v>0</v>
      </c>
      <c r="S28" s="83">
        <f t="shared" si="12"/>
        <v>2</v>
      </c>
      <c r="T28" s="83">
        <f t="shared" si="13"/>
        <v>0.12</v>
      </c>
      <c r="U28" s="83">
        <f t="shared" si="13"/>
        <v>0.08</v>
      </c>
      <c r="V28" s="83">
        <f t="shared" si="14"/>
        <v>0.2</v>
      </c>
      <c r="W28" s="628" t="s">
        <v>1175</v>
      </c>
      <c r="X28" s="629">
        <v>0</v>
      </c>
    </row>
    <row r="29" spans="1:24" s="606" customFormat="1" ht="15.75" customHeight="1">
      <c r="A29" s="348">
        <v>18</v>
      </c>
      <c r="B29" s="349" t="s">
        <v>903</v>
      </c>
      <c r="C29" s="604">
        <v>5</v>
      </c>
      <c r="D29" s="605">
        <f t="shared" si="0"/>
        <v>0.3</v>
      </c>
      <c r="E29" s="605">
        <f t="shared" si="1"/>
        <v>0.2</v>
      </c>
      <c r="F29" s="605">
        <f t="shared" si="2"/>
        <v>0.5</v>
      </c>
      <c r="G29" s="604">
        <v>7</v>
      </c>
      <c r="H29" s="605">
        <f t="shared" si="3"/>
        <v>0.63</v>
      </c>
      <c r="I29" s="605">
        <f t="shared" si="4"/>
        <v>0.42</v>
      </c>
      <c r="J29" s="605">
        <f t="shared" si="5"/>
        <v>1.05</v>
      </c>
      <c r="K29" s="604">
        <v>4</v>
      </c>
      <c r="L29" s="605">
        <f t="shared" si="6"/>
        <v>0.48</v>
      </c>
      <c r="M29" s="605">
        <f t="shared" si="7"/>
        <v>0.32</v>
      </c>
      <c r="N29" s="605">
        <f t="shared" si="8"/>
        <v>0.8</v>
      </c>
      <c r="O29" s="83">
        <v>0</v>
      </c>
      <c r="P29" s="83">
        <f t="shared" si="9"/>
        <v>0</v>
      </c>
      <c r="Q29" s="83">
        <f t="shared" si="10"/>
        <v>0</v>
      </c>
      <c r="R29" s="83">
        <f t="shared" si="11"/>
        <v>0</v>
      </c>
      <c r="S29" s="83">
        <f t="shared" si="12"/>
        <v>16</v>
      </c>
      <c r="T29" s="604">
        <f t="shared" si="13"/>
        <v>1.41</v>
      </c>
      <c r="U29" s="604">
        <f t="shared" si="13"/>
        <v>0.94</v>
      </c>
      <c r="V29" s="604">
        <f t="shared" si="14"/>
        <v>2.3499999999999996</v>
      </c>
      <c r="W29" s="628" t="s">
        <v>1176</v>
      </c>
      <c r="X29" s="629">
        <v>0</v>
      </c>
    </row>
    <row r="30" spans="1:24" s="606" customFormat="1" ht="15.75" customHeight="1">
      <c r="A30" s="348">
        <v>19</v>
      </c>
      <c r="B30" s="349" t="s">
        <v>904</v>
      </c>
      <c r="C30" s="604">
        <v>0</v>
      </c>
      <c r="D30" s="605">
        <f t="shared" si="0"/>
        <v>0</v>
      </c>
      <c r="E30" s="605">
        <f t="shared" si="1"/>
        <v>0</v>
      </c>
      <c r="F30" s="605">
        <f t="shared" si="2"/>
        <v>0</v>
      </c>
      <c r="G30" s="604">
        <v>0</v>
      </c>
      <c r="H30" s="605">
        <f t="shared" si="3"/>
        <v>0</v>
      </c>
      <c r="I30" s="605">
        <f t="shared" si="4"/>
        <v>0</v>
      </c>
      <c r="J30" s="605">
        <f t="shared" si="5"/>
        <v>0</v>
      </c>
      <c r="K30" s="604">
        <v>0</v>
      </c>
      <c r="L30" s="605">
        <f t="shared" si="6"/>
        <v>0</v>
      </c>
      <c r="M30" s="605">
        <f t="shared" si="7"/>
        <v>0</v>
      </c>
      <c r="N30" s="605">
        <f t="shared" si="8"/>
        <v>0</v>
      </c>
      <c r="O30" s="83">
        <v>0</v>
      </c>
      <c r="P30" s="83">
        <f t="shared" si="9"/>
        <v>0</v>
      </c>
      <c r="Q30" s="83">
        <f t="shared" si="10"/>
        <v>0</v>
      </c>
      <c r="R30" s="83">
        <f t="shared" si="11"/>
        <v>0</v>
      </c>
      <c r="S30" s="83">
        <f t="shared" si="12"/>
        <v>0</v>
      </c>
      <c r="T30" s="604">
        <f t="shared" si="13"/>
        <v>0</v>
      </c>
      <c r="U30" s="604">
        <f t="shared" si="13"/>
        <v>0</v>
      </c>
      <c r="V30" s="604">
        <f t="shared" si="14"/>
        <v>0</v>
      </c>
      <c r="W30" s="628" t="s">
        <v>1177</v>
      </c>
      <c r="X30" s="629">
        <v>16</v>
      </c>
    </row>
    <row r="31" spans="1:24" s="606" customFormat="1" ht="15.75" customHeight="1">
      <c r="A31" s="348">
        <v>20</v>
      </c>
      <c r="B31" s="349" t="s">
        <v>905</v>
      </c>
      <c r="C31" s="604">
        <v>0</v>
      </c>
      <c r="D31" s="605">
        <f t="shared" si="0"/>
        <v>0</v>
      </c>
      <c r="E31" s="605">
        <f t="shared" si="1"/>
        <v>0</v>
      </c>
      <c r="F31" s="605">
        <f t="shared" si="2"/>
        <v>0</v>
      </c>
      <c r="G31" s="604">
        <v>0</v>
      </c>
      <c r="H31" s="605">
        <f t="shared" si="3"/>
        <v>0</v>
      </c>
      <c r="I31" s="605">
        <f t="shared" si="4"/>
        <v>0</v>
      </c>
      <c r="J31" s="605">
        <f t="shared" si="5"/>
        <v>0</v>
      </c>
      <c r="K31" s="604">
        <v>0</v>
      </c>
      <c r="L31" s="605">
        <f t="shared" si="6"/>
        <v>0</v>
      </c>
      <c r="M31" s="605">
        <f t="shared" si="7"/>
        <v>0</v>
      </c>
      <c r="N31" s="605">
        <f t="shared" si="8"/>
        <v>0</v>
      </c>
      <c r="O31" s="83">
        <v>0</v>
      </c>
      <c r="P31" s="83">
        <f t="shared" si="9"/>
        <v>0</v>
      </c>
      <c r="Q31" s="83">
        <f t="shared" si="10"/>
        <v>0</v>
      </c>
      <c r="R31" s="83">
        <f t="shared" si="11"/>
        <v>0</v>
      </c>
      <c r="S31" s="83">
        <f t="shared" si="12"/>
        <v>0</v>
      </c>
      <c r="T31" s="604">
        <f t="shared" si="13"/>
        <v>0</v>
      </c>
      <c r="U31" s="604">
        <f t="shared" si="13"/>
        <v>0</v>
      </c>
      <c r="V31" s="604">
        <f t="shared" si="14"/>
        <v>0</v>
      </c>
      <c r="W31" s="628" t="s">
        <v>1178</v>
      </c>
      <c r="X31" s="629">
        <v>8</v>
      </c>
    </row>
    <row r="32" spans="1:24" s="606" customFormat="1" ht="15.75" customHeight="1">
      <c r="A32" s="348">
        <v>21</v>
      </c>
      <c r="B32" s="349" t="s">
        <v>906</v>
      </c>
      <c r="C32" s="604">
        <v>5</v>
      </c>
      <c r="D32" s="605">
        <f t="shared" si="0"/>
        <v>0.3</v>
      </c>
      <c r="E32" s="605">
        <f t="shared" si="1"/>
        <v>0.2</v>
      </c>
      <c r="F32" s="605">
        <f t="shared" si="2"/>
        <v>0.5</v>
      </c>
      <c r="G32" s="604">
        <v>5</v>
      </c>
      <c r="H32" s="605">
        <f t="shared" si="3"/>
        <v>0.45</v>
      </c>
      <c r="I32" s="605">
        <f t="shared" si="4"/>
        <v>0.3</v>
      </c>
      <c r="J32" s="605">
        <f t="shared" si="5"/>
        <v>0.75</v>
      </c>
      <c r="K32" s="604">
        <v>0</v>
      </c>
      <c r="L32" s="605">
        <f t="shared" si="6"/>
        <v>0</v>
      </c>
      <c r="M32" s="605">
        <f t="shared" si="7"/>
        <v>0</v>
      </c>
      <c r="N32" s="605">
        <f t="shared" si="8"/>
        <v>0</v>
      </c>
      <c r="O32" s="83">
        <v>0</v>
      </c>
      <c r="P32" s="83">
        <f t="shared" si="9"/>
        <v>0</v>
      </c>
      <c r="Q32" s="83">
        <f t="shared" si="10"/>
        <v>0</v>
      </c>
      <c r="R32" s="83">
        <f t="shared" si="11"/>
        <v>0</v>
      </c>
      <c r="S32" s="83">
        <f t="shared" si="12"/>
        <v>10</v>
      </c>
      <c r="T32" s="604">
        <f t="shared" si="13"/>
        <v>0.75</v>
      </c>
      <c r="U32" s="604">
        <f t="shared" si="13"/>
        <v>0.5</v>
      </c>
      <c r="V32" s="604">
        <f t="shared" si="14"/>
        <v>1.25</v>
      </c>
      <c r="W32" s="628" t="s">
        <v>1179</v>
      </c>
      <c r="X32" s="629">
        <v>22</v>
      </c>
    </row>
    <row r="33" spans="1:24" s="606" customFormat="1" ht="15.75" customHeight="1">
      <c r="A33" s="348">
        <v>22</v>
      </c>
      <c r="B33" s="349" t="s">
        <v>907</v>
      </c>
      <c r="C33" s="604">
        <v>5</v>
      </c>
      <c r="D33" s="605">
        <f t="shared" si="0"/>
        <v>0.3</v>
      </c>
      <c r="E33" s="605">
        <f t="shared" si="1"/>
        <v>0.2</v>
      </c>
      <c r="F33" s="605">
        <f t="shared" si="2"/>
        <v>0.5</v>
      </c>
      <c r="G33" s="604">
        <v>0</v>
      </c>
      <c r="H33" s="605">
        <f t="shared" si="3"/>
        <v>0</v>
      </c>
      <c r="I33" s="605">
        <f t="shared" si="4"/>
        <v>0</v>
      </c>
      <c r="J33" s="605">
        <f t="shared" si="5"/>
        <v>0</v>
      </c>
      <c r="K33" s="604">
        <v>0</v>
      </c>
      <c r="L33" s="605">
        <f t="shared" si="6"/>
        <v>0</v>
      </c>
      <c r="M33" s="605">
        <f t="shared" si="7"/>
        <v>0</v>
      </c>
      <c r="N33" s="605">
        <f t="shared" si="8"/>
        <v>0</v>
      </c>
      <c r="O33" s="83">
        <v>0</v>
      </c>
      <c r="P33" s="83">
        <f t="shared" si="9"/>
        <v>0</v>
      </c>
      <c r="Q33" s="83">
        <f t="shared" si="10"/>
        <v>0</v>
      </c>
      <c r="R33" s="83">
        <f t="shared" si="11"/>
        <v>0</v>
      </c>
      <c r="S33" s="83">
        <f t="shared" si="12"/>
        <v>5</v>
      </c>
      <c r="T33" s="604">
        <f t="shared" si="13"/>
        <v>0.3</v>
      </c>
      <c r="U33" s="604">
        <f t="shared" si="13"/>
        <v>0.2</v>
      </c>
      <c r="V33" s="604">
        <f t="shared" si="14"/>
        <v>0.5</v>
      </c>
      <c r="W33" s="628" t="s">
        <v>1180</v>
      </c>
      <c r="X33" s="629">
        <v>100</v>
      </c>
    </row>
    <row r="34" spans="1:24" s="606" customFormat="1" ht="15.75" customHeight="1">
      <c r="A34" s="348">
        <v>23</v>
      </c>
      <c r="B34" s="349" t="s">
        <v>908</v>
      </c>
      <c r="C34" s="604">
        <v>6</v>
      </c>
      <c r="D34" s="605">
        <f t="shared" si="0"/>
        <v>0.36</v>
      </c>
      <c r="E34" s="605">
        <f t="shared" si="1"/>
        <v>0.24</v>
      </c>
      <c r="F34" s="605">
        <f t="shared" si="2"/>
        <v>0.6</v>
      </c>
      <c r="G34" s="604">
        <v>2</v>
      </c>
      <c r="H34" s="605">
        <f t="shared" si="3"/>
        <v>0.18</v>
      </c>
      <c r="I34" s="605">
        <f t="shared" si="4"/>
        <v>0.12</v>
      </c>
      <c r="J34" s="605">
        <f t="shared" si="5"/>
        <v>0.3</v>
      </c>
      <c r="K34" s="604">
        <v>0</v>
      </c>
      <c r="L34" s="605">
        <f t="shared" si="6"/>
        <v>0</v>
      </c>
      <c r="M34" s="605">
        <f t="shared" si="7"/>
        <v>0</v>
      </c>
      <c r="N34" s="605">
        <f t="shared" si="8"/>
        <v>0</v>
      </c>
      <c r="O34" s="83">
        <v>0</v>
      </c>
      <c r="P34" s="83">
        <f t="shared" si="9"/>
        <v>0</v>
      </c>
      <c r="Q34" s="83">
        <f t="shared" si="10"/>
        <v>0</v>
      </c>
      <c r="R34" s="83">
        <f t="shared" si="11"/>
        <v>0</v>
      </c>
      <c r="S34" s="83">
        <f t="shared" si="12"/>
        <v>8</v>
      </c>
      <c r="T34" s="604">
        <f t="shared" si="13"/>
        <v>0.54</v>
      </c>
      <c r="U34" s="604">
        <f t="shared" si="13"/>
        <v>0.36</v>
      </c>
      <c r="V34" s="604">
        <f t="shared" si="14"/>
        <v>0.9</v>
      </c>
      <c r="W34" s="628" t="s">
        <v>1181</v>
      </c>
      <c r="X34" s="629">
        <v>54</v>
      </c>
    </row>
    <row r="35" spans="1:24" s="606" customFormat="1" ht="15.75" customHeight="1">
      <c r="A35" s="348">
        <v>24</v>
      </c>
      <c r="B35" s="349" t="s">
        <v>909</v>
      </c>
      <c r="C35" s="604">
        <v>8</v>
      </c>
      <c r="D35" s="605">
        <f t="shared" si="0"/>
        <v>0.48</v>
      </c>
      <c r="E35" s="605">
        <f t="shared" si="1"/>
        <v>0.32</v>
      </c>
      <c r="F35" s="605">
        <f t="shared" si="2"/>
        <v>0.8</v>
      </c>
      <c r="G35" s="604">
        <v>11</v>
      </c>
      <c r="H35" s="605">
        <f t="shared" si="3"/>
        <v>0.99</v>
      </c>
      <c r="I35" s="605">
        <f t="shared" si="4"/>
        <v>0.66</v>
      </c>
      <c r="J35" s="605">
        <f t="shared" si="5"/>
        <v>1.65</v>
      </c>
      <c r="K35" s="604">
        <v>4</v>
      </c>
      <c r="L35" s="605">
        <f t="shared" si="6"/>
        <v>0.48</v>
      </c>
      <c r="M35" s="605">
        <f t="shared" si="7"/>
        <v>0.32</v>
      </c>
      <c r="N35" s="605">
        <f t="shared" si="8"/>
        <v>0.8</v>
      </c>
      <c r="O35" s="83">
        <v>0</v>
      </c>
      <c r="P35" s="83">
        <f t="shared" si="9"/>
        <v>0</v>
      </c>
      <c r="Q35" s="83">
        <f t="shared" si="10"/>
        <v>0</v>
      </c>
      <c r="R35" s="83">
        <f t="shared" si="11"/>
        <v>0</v>
      </c>
      <c r="S35" s="83">
        <f t="shared" si="12"/>
        <v>23</v>
      </c>
      <c r="T35" s="604">
        <f t="shared" si="13"/>
        <v>1.95</v>
      </c>
      <c r="U35" s="604">
        <f t="shared" si="13"/>
        <v>1.3</v>
      </c>
      <c r="V35" s="604">
        <f t="shared" si="14"/>
        <v>3.25</v>
      </c>
      <c r="W35" s="628" t="s">
        <v>1182</v>
      </c>
      <c r="X35" s="629">
        <v>32</v>
      </c>
    </row>
    <row r="36" spans="1:24" s="606" customFormat="1" ht="15.75" customHeight="1">
      <c r="A36" s="348">
        <v>25</v>
      </c>
      <c r="B36" s="349" t="s">
        <v>910</v>
      </c>
      <c r="C36" s="604">
        <v>36</v>
      </c>
      <c r="D36" s="605">
        <f t="shared" si="0"/>
        <v>2.16</v>
      </c>
      <c r="E36" s="605">
        <f t="shared" si="1"/>
        <v>1.44</v>
      </c>
      <c r="F36" s="605">
        <f t="shared" si="2"/>
        <v>3.6</v>
      </c>
      <c r="G36" s="604">
        <v>15</v>
      </c>
      <c r="H36" s="605">
        <f>ROUND(G36*9000/100000,2)</f>
        <v>1.35</v>
      </c>
      <c r="I36" s="605">
        <f t="shared" si="4"/>
        <v>0.9</v>
      </c>
      <c r="J36" s="605">
        <f t="shared" si="5"/>
        <v>2.25</v>
      </c>
      <c r="K36" s="604">
        <v>7</v>
      </c>
      <c r="L36" s="605">
        <f t="shared" si="6"/>
        <v>0.84</v>
      </c>
      <c r="M36" s="605">
        <f t="shared" si="7"/>
        <v>0.56</v>
      </c>
      <c r="N36" s="605">
        <f t="shared" si="8"/>
        <v>1.4</v>
      </c>
      <c r="O36" s="83">
        <v>0</v>
      </c>
      <c r="P36" s="83">
        <f t="shared" si="9"/>
        <v>0</v>
      </c>
      <c r="Q36" s="83">
        <f t="shared" si="10"/>
        <v>0</v>
      </c>
      <c r="R36" s="83">
        <f t="shared" si="11"/>
        <v>0</v>
      </c>
      <c r="S36" s="83">
        <f t="shared" si="12"/>
        <v>58</v>
      </c>
      <c r="T36" s="604">
        <f t="shared" si="13"/>
        <v>4.3500000000000005</v>
      </c>
      <c r="U36" s="604">
        <f t="shared" si="13"/>
        <v>2.9</v>
      </c>
      <c r="V36" s="604">
        <f t="shared" si="14"/>
        <v>7.25</v>
      </c>
      <c r="W36" s="628" t="s">
        <v>1183</v>
      </c>
      <c r="X36" s="629">
        <v>35</v>
      </c>
    </row>
    <row r="37" spans="1:24" s="606" customFormat="1" ht="15.75" customHeight="1">
      <c r="A37" s="348">
        <v>26</v>
      </c>
      <c r="B37" s="349" t="s">
        <v>911</v>
      </c>
      <c r="C37" s="604">
        <v>23</v>
      </c>
      <c r="D37" s="605">
        <f t="shared" si="0"/>
        <v>1.38</v>
      </c>
      <c r="E37" s="605">
        <f t="shared" si="1"/>
        <v>0.92</v>
      </c>
      <c r="F37" s="605">
        <f t="shared" si="2"/>
        <v>2.3</v>
      </c>
      <c r="G37" s="604">
        <v>19</v>
      </c>
      <c r="H37" s="605">
        <f t="shared" si="3"/>
        <v>1.71</v>
      </c>
      <c r="I37" s="605">
        <f t="shared" si="4"/>
        <v>1.14</v>
      </c>
      <c r="J37" s="605">
        <f t="shared" si="5"/>
        <v>2.8499999999999996</v>
      </c>
      <c r="K37" s="604">
        <v>0</v>
      </c>
      <c r="L37" s="605">
        <f t="shared" si="6"/>
        <v>0</v>
      </c>
      <c r="M37" s="605">
        <f t="shared" si="7"/>
        <v>0</v>
      </c>
      <c r="N37" s="605">
        <f t="shared" si="8"/>
        <v>0</v>
      </c>
      <c r="O37" s="83">
        <v>0</v>
      </c>
      <c r="P37" s="83">
        <f t="shared" si="9"/>
        <v>0</v>
      </c>
      <c r="Q37" s="83">
        <f t="shared" si="10"/>
        <v>0</v>
      </c>
      <c r="R37" s="83">
        <f t="shared" si="11"/>
        <v>0</v>
      </c>
      <c r="S37" s="83">
        <f t="shared" si="12"/>
        <v>42</v>
      </c>
      <c r="T37" s="604">
        <f t="shared" si="13"/>
        <v>3.09</v>
      </c>
      <c r="U37" s="604">
        <f t="shared" si="13"/>
        <v>2.06</v>
      </c>
      <c r="V37" s="604">
        <f t="shared" si="14"/>
        <v>5.15</v>
      </c>
      <c r="W37" s="628" t="s">
        <v>1184</v>
      </c>
      <c r="X37" s="629">
        <v>13</v>
      </c>
    </row>
    <row r="38" spans="1:24" s="606" customFormat="1" ht="15.75" customHeight="1">
      <c r="A38" s="348">
        <v>27</v>
      </c>
      <c r="B38" s="349" t="s">
        <v>912</v>
      </c>
      <c r="C38" s="604">
        <v>32</v>
      </c>
      <c r="D38" s="605">
        <f t="shared" si="0"/>
        <v>1.92</v>
      </c>
      <c r="E38" s="605">
        <f t="shared" si="1"/>
        <v>1.28</v>
      </c>
      <c r="F38" s="605">
        <f t="shared" si="2"/>
        <v>3.2</v>
      </c>
      <c r="G38" s="604">
        <v>22</v>
      </c>
      <c r="H38" s="605">
        <f t="shared" si="3"/>
        <v>1.98</v>
      </c>
      <c r="I38" s="605">
        <f t="shared" si="4"/>
        <v>1.32</v>
      </c>
      <c r="J38" s="605">
        <f t="shared" si="5"/>
        <v>3.3</v>
      </c>
      <c r="K38" s="604">
        <v>0</v>
      </c>
      <c r="L38" s="605">
        <f t="shared" si="6"/>
        <v>0</v>
      </c>
      <c r="M38" s="605">
        <f t="shared" si="7"/>
        <v>0</v>
      </c>
      <c r="N38" s="605">
        <f t="shared" si="8"/>
        <v>0</v>
      </c>
      <c r="O38" s="83">
        <v>0</v>
      </c>
      <c r="P38" s="83">
        <f t="shared" si="9"/>
        <v>0</v>
      </c>
      <c r="Q38" s="83">
        <f t="shared" si="10"/>
        <v>0</v>
      </c>
      <c r="R38" s="83">
        <f t="shared" si="11"/>
        <v>0</v>
      </c>
      <c r="S38" s="83">
        <f t="shared" si="12"/>
        <v>54</v>
      </c>
      <c r="T38" s="604">
        <f t="shared" si="13"/>
        <v>3.9</v>
      </c>
      <c r="U38" s="604">
        <f t="shared" si="13"/>
        <v>2.6</v>
      </c>
      <c r="V38" s="604">
        <f t="shared" si="14"/>
        <v>6.5</v>
      </c>
      <c r="W38" s="628" t="s">
        <v>1185</v>
      </c>
      <c r="X38" s="629">
        <v>20</v>
      </c>
    </row>
    <row r="39" spans="1:24" s="606" customFormat="1" ht="15.75" customHeight="1">
      <c r="A39" s="348">
        <v>28</v>
      </c>
      <c r="B39" s="349" t="s">
        <v>913</v>
      </c>
      <c r="C39" s="604">
        <v>12</v>
      </c>
      <c r="D39" s="605">
        <f t="shared" si="0"/>
        <v>0.72</v>
      </c>
      <c r="E39" s="605">
        <f t="shared" si="1"/>
        <v>0.48</v>
      </c>
      <c r="F39" s="605">
        <f t="shared" si="2"/>
        <v>1.2</v>
      </c>
      <c r="G39" s="604">
        <v>16</v>
      </c>
      <c r="H39" s="605">
        <f t="shared" si="3"/>
        <v>1.44</v>
      </c>
      <c r="I39" s="605">
        <f t="shared" si="4"/>
        <v>0.96</v>
      </c>
      <c r="J39" s="605">
        <f t="shared" si="5"/>
        <v>2.4</v>
      </c>
      <c r="K39" s="604">
        <v>4</v>
      </c>
      <c r="L39" s="605">
        <f t="shared" si="6"/>
        <v>0.48</v>
      </c>
      <c r="M39" s="605">
        <f t="shared" si="7"/>
        <v>0.32</v>
      </c>
      <c r="N39" s="605">
        <f t="shared" si="8"/>
        <v>0.8</v>
      </c>
      <c r="O39" s="83">
        <v>0</v>
      </c>
      <c r="P39" s="83">
        <f t="shared" si="9"/>
        <v>0</v>
      </c>
      <c r="Q39" s="83">
        <f t="shared" si="10"/>
        <v>0</v>
      </c>
      <c r="R39" s="83">
        <f t="shared" si="11"/>
        <v>0</v>
      </c>
      <c r="S39" s="83">
        <f t="shared" si="12"/>
        <v>32</v>
      </c>
      <c r="T39" s="604">
        <f t="shared" si="13"/>
        <v>2.64</v>
      </c>
      <c r="U39" s="604">
        <f t="shared" si="13"/>
        <v>1.76</v>
      </c>
      <c r="V39" s="604">
        <f t="shared" si="14"/>
        <v>4.4</v>
      </c>
      <c r="W39" s="628" t="s">
        <v>1186</v>
      </c>
      <c r="X39" s="629">
        <v>2</v>
      </c>
    </row>
    <row r="40" spans="1:24" s="606" customFormat="1" ht="15.75" customHeight="1">
      <c r="A40" s="348">
        <v>29</v>
      </c>
      <c r="B40" s="349" t="s">
        <v>914</v>
      </c>
      <c r="C40" s="604">
        <v>17</v>
      </c>
      <c r="D40" s="605">
        <f t="shared" si="0"/>
        <v>1.02</v>
      </c>
      <c r="E40" s="605">
        <f t="shared" si="1"/>
        <v>0.68</v>
      </c>
      <c r="F40" s="605">
        <f t="shared" si="2"/>
        <v>1.7000000000000002</v>
      </c>
      <c r="G40" s="604">
        <v>14</v>
      </c>
      <c r="H40" s="605">
        <f t="shared" si="3"/>
        <v>1.26</v>
      </c>
      <c r="I40" s="605">
        <f t="shared" si="4"/>
        <v>0.84</v>
      </c>
      <c r="J40" s="605">
        <f t="shared" si="5"/>
        <v>2.1</v>
      </c>
      <c r="K40" s="604">
        <v>4</v>
      </c>
      <c r="L40" s="605">
        <f t="shared" si="6"/>
        <v>0.48</v>
      </c>
      <c r="M40" s="605">
        <f t="shared" si="7"/>
        <v>0.32</v>
      </c>
      <c r="N40" s="605">
        <f t="shared" si="8"/>
        <v>0.8</v>
      </c>
      <c r="O40" s="83">
        <v>0</v>
      </c>
      <c r="P40" s="83">
        <f t="shared" si="9"/>
        <v>0</v>
      </c>
      <c r="Q40" s="83">
        <f t="shared" si="10"/>
        <v>0</v>
      </c>
      <c r="R40" s="83">
        <f t="shared" si="11"/>
        <v>0</v>
      </c>
      <c r="S40" s="83">
        <f t="shared" si="12"/>
        <v>35</v>
      </c>
      <c r="T40" s="604">
        <f t="shared" si="13"/>
        <v>2.7600000000000002</v>
      </c>
      <c r="U40" s="604">
        <f t="shared" si="13"/>
        <v>1.84</v>
      </c>
      <c r="V40" s="604">
        <f t="shared" si="14"/>
        <v>4.6000000000000005</v>
      </c>
      <c r="W40" s="628" t="s">
        <v>1187</v>
      </c>
      <c r="X40" s="629">
        <v>11</v>
      </c>
    </row>
    <row r="41" spans="1:24" s="606" customFormat="1" ht="15.75" customHeight="1">
      <c r="A41" s="348">
        <v>30</v>
      </c>
      <c r="B41" s="349" t="s">
        <v>915</v>
      </c>
      <c r="C41" s="604">
        <v>8</v>
      </c>
      <c r="D41" s="605">
        <f t="shared" si="0"/>
        <v>0.48</v>
      </c>
      <c r="E41" s="605">
        <f t="shared" si="1"/>
        <v>0.32</v>
      </c>
      <c r="F41" s="605">
        <f t="shared" si="2"/>
        <v>0.8</v>
      </c>
      <c r="G41" s="604">
        <v>5</v>
      </c>
      <c r="H41" s="605">
        <f t="shared" si="3"/>
        <v>0.45</v>
      </c>
      <c r="I41" s="605">
        <f t="shared" si="4"/>
        <v>0.3</v>
      </c>
      <c r="J41" s="605">
        <f t="shared" si="5"/>
        <v>0.75</v>
      </c>
      <c r="K41" s="604">
        <v>0</v>
      </c>
      <c r="L41" s="605">
        <f t="shared" si="6"/>
        <v>0</v>
      </c>
      <c r="M41" s="605">
        <f t="shared" si="7"/>
        <v>0</v>
      </c>
      <c r="N41" s="605">
        <f t="shared" si="8"/>
        <v>0</v>
      </c>
      <c r="O41" s="83">
        <v>0</v>
      </c>
      <c r="P41" s="83">
        <f t="shared" si="9"/>
        <v>0</v>
      </c>
      <c r="Q41" s="83">
        <f t="shared" si="10"/>
        <v>0</v>
      </c>
      <c r="R41" s="83">
        <f t="shared" si="11"/>
        <v>0</v>
      </c>
      <c r="S41" s="83">
        <f t="shared" si="12"/>
        <v>13</v>
      </c>
      <c r="T41" s="604">
        <f t="shared" si="13"/>
        <v>0.9299999999999999</v>
      </c>
      <c r="U41" s="604">
        <f t="shared" si="13"/>
        <v>0.62</v>
      </c>
      <c r="V41" s="604">
        <f t="shared" si="14"/>
        <v>1.5499999999999998</v>
      </c>
      <c r="W41" s="628" t="s">
        <v>1188</v>
      </c>
      <c r="X41" s="630">
        <v>8</v>
      </c>
    </row>
    <row r="42" spans="1:24" s="607" customFormat="1" ht="18">
      <c r="A42" s="348">
        <v>31</v>
      </c>
      <c r="B42" s="349" t="s">
        <v>916</v>
      </c>
      <c r="C42" s="604">
        <v>9</v>
      </c>
      <c r="D42" s="605">
        <f t="shared" si="0"/>
        <v>0.54</v>
      </c>
      <c r="E42" s="605">
        <f t="shared" si="1"/>
        <v>0.36</v>
      </c>
      <c r="F42" s="605">
        <f t="shared" si="2"/>
        <v>0.9</v>
      </c>
      <c r="G42" s="604">
        <v>11</v>
      </c>
      <c r="H42" s="605">
        <f t="shared" si="3"/>
        <v>0.99</v>
      </c>
      <c r="I42" s="605">
        <f t="shared" si="4"/>
        <v>0.66</v>
      </c>
      <c r="J42" s="605">
        <f t="shared" si="5"/>
        <v>1.65</v>
      </c>
      <c r="K42" s="604">
        <v>0</v>
      </c>
      <c r="L42" s="605">
        <f t="shared" si="6"/>
        <v>0</v>
      </c>
      <c r="M42" s="605">
        <f t="shared" si="7"/>
        <v>0</v>
      </c>
      <c r="N42" s="605">
        <f t="shared" si="8"/>
        <v>0</v>
      </c>
      <c r="O42" s="83">
        <v>0</v>
      </c>
      <c r="P42" s="83">
        <f t="shared" si="9"/>
        <v>0</v>
      </c>
      <c r="Q42" s="83">
        <f t="shared" si="10"/>
        <v>0</v>
      </c>
      <c r="R42" s="83">
        <f t="shared" si="11"/>
        <v>0</v>
      </c>
      <c r="S42" s="83">
        <f t="shared" si="12"/>
        <v>20</v>
      </c>
      <c r="T42" s="604">
        <f t="shared" si="13"/>
        <v>1.53</v>
      </c>
      <c r="U42" s="604">
        <f t="shared" si="13"/>
        <v>1.02</v>
      </c>
      <c r="V42" s="604">
        <f t="shared" si="14"/>
        <v>2.55</v>
      </c>
      <c r="W42" s="631" t="s">
        <v>1189</v>
      </c>
      <c r="X42" s="632">
        <f>SUM(X12:X41)</f>
        <v>499</v>
      </c>
    </row>
    <row r="43" spans="1:22" ht="15">
      <c r="A43" s="346">
        <v>32</v>
      </c>
      <c r="B43" s="347" t="s">
        <v>917</v>
      </c>
      <c r="C43" s="83">
        <v>2</v>
      </c>
      <c r="D43" s="527">
        <f t="shared" si="0"/>
        <v>0.12</v>
      </c>
      <c r="E43" s="527">
        <f t="shared" si="1"/>
        <v>0.08</v>
      </c>
      <c r="F43" s="527">
        <f t="shared" si="2"/>
        <v>0.2</v>
      </c>
      <c r="G43" s="83">
        <v>0</v>
      </c>
      <c r="H43" s="527">
        <f t="shared" si="3"/>
        <v>0</v>
      </c>
      <c r="I43" s="527">
        <f t="shared" si="4"/>
        <v>0</v>
      </c>
      <c r="J43" s="527">
        <f t="shared" si="5"/>
        <v>0</v>
      </c>
      <c r="K43" s="83">
        <v>0</v>
      </c>
      <c r="L43" s="527">
        <f t="shared" si="6"/>
        <v>0</v>
      </c>
      <c r="M43" s="527">
        <f t="shared" si="7"/>
        <v>0</v>
      </c>
      <c r="N43" s="527">
        <f t="shared" si="8"/>
        <v>0</v>
      </c>
      <c r="O43" s="83">
        <v>0</v>
      </c>
      <c r="P43" s="83">
        <f t="shared" si="9"/>
        <v>0</v>
      </c>
      <c r="Q43" s="83">
        <f t="shared" si="10"/>
        <v>0</v>
      </c>
      <c r="R43" s="83">
        <f t="shared" si="11"/>
        <v>0</v>
      </c>
      <c r="S43" s="83">
        <f t="shared" si="12"/>
        <v>2</v>
      </c>
      <c r="T43" s="83">
        <f t="shared" si="13"/>
        <v>0.12</v>
      </c>
      <c r="U43" s="83">
        <f t="shared" si="13"/>
        <v>0.08</v>
      </c>
      <c r="V43" s="83">
        <f t="shared" si="14"/>
        <v>0.2</v>
      </c>
    </row>
    <row r="44" spans="1:22" ht="15">
      <c r="A44" s="346">
        <v>33</v>
      </c>
      <c r="B44" s="347" t="s">
        <v>918</v>
      </c>
      <c r="C44" s="83">
        <v>9</v>
      </c>
      <c r="D44" s="527">
        <f t="shared" si="0"/>
        <v>0.54</v>
      </c>
      <c r="E44" s="527">
        <f t="shared" si="1"/>
        <v>0.36</v>
      </c>
      <c r="F44" s="527">
        <f t="shared" si="2"/>
        <v>0.9</v>
      </c>
      <c r="G44" s="83">
        <v>2</v>
      </c>
      <c r="H44" s="527">
        <f t="shared" si="3"/>
        <v>0.18</v>
      </c>
      <c r="I44" s="527">
        <f t="shared" si="4"/>
        <v>0.12</v>
      </c>
      <c r="J44" s="527">
        <f t="shared" si="5"/>
        <v>0.3</v>
      </c>
      <c r="K44" s="83">
        <v>0</v>
      </c>
      <c r="L44" s="527">
        <f t="shared" si="6"/>
        <v>0</v>
      </c>
      <c r="M44" s="527">
        <f t="shared" si="7"/>
        <v>0</v>
      </c>
      <c r="N44" s="527">
        <f t="shared" si="8"/>
        <v>0</v>
      </c>
      <c r="O44" s="83">
        <v>0</v>
      </c>
      <c r="P44" s="83">
        <f t="shared" si="9"/>
        <v>0</v>
      </c>
      <c r="Q44" s="83">
        <f t="shared" si="10"/>
        <v>0</v>
      </c>
      <c r="R44" s="83">
        <f t="shared" si="11"/>
        <v>0</v>
      </c>
      <c r="S44" s="83">
        <f t="shared" si="12"/>
        <v>11</v>
      </c>
      <c r="T44" s="83">
        <f t="shared" si="13"/>
        <v>0.72</v>
      </c>
      <c r="U44" s="83">
        <f t="shared" si="13"/>
        <v>0.48</v>
      </c>
      <c r="V44" s="83">
        <f t="shared" si="14"/>
        <v>1.2</v>
      </c>
    </row>
    <row r="45" spans="1:22" ht="15">
      <c r="A45" s="346">
        <v>34</v>
      </c>
      <c r="B45" s="347" t="s">
        <v>919</v>
      </c>
      <c r="C45" s="83">
        <v>8</v>
      </c>
      <c r="D45" s="527">
        <f t="shared" si="0"/>
        <v>0.48</v>
      </c>
      <c r="E45" s="527">
        <f t="shared" si="1"/>
        <v>0.32</v>
      </c>
      <c r="F45" s="527">
        <f t="shared" si="2"/>
        <v>0.8</v>
      </c>
      <c r="G45" s="83">
        <v>0</v>
      </c>
      <c r="H45" s="527">
        <f t="shared" si="3"/>
        <v>0</v>
      </c>
      <c r="I45" s="527">
        <f t="shared" si="4"/>
        <v>0</v>
      </c>
      <c r="J45" s="527">
        <f t="shared" si="5"/>
        <v>0</v>
      </c>
      <c r="K45" s="83">
        <v>0</v>
      </c>
      <c r="L45" s="527">
        <f t="shared" si="6"/>
        <v>0</v>
      </c>
      <c r="M45" s="527">
        <f t="shared" si="7"/>
        <v>0</v>
      </c>
      <c r="N45" s="527">
        <f t="shared" si="8"/>
        <v>0</v>
      </c>
      <c r="O45" s="83">
        <v>0</v>
      </c>
      <c r="P45" s="83">
        <f t="shared" si="9"/>
        <v>0</v>
      </c>
      <c r="Q45" s="83">
        <f t="shared" si="10"/>
        <v>0</v>
      </c>
      <c r="R45" s="83">
        <f t="shared" si="11"/>
        <v>0</v>
      </c>
      <c r="S45" s="83">
        <f t="shared" si="12"/>
        <v>8</v>
      </c>
      <c r="T45" s="83">
        <f t="shared" si="13"/>
        <v>0.48</v>
      </c>
      <c r="U45" s="83">
        <f t="shared" si="13"/>
        <v>0.32</v>
      </c>
      <c r="V45" s="83">
        <f t="shared" si="14"/>
        <v>0.8</v>
      </c>
    </row>
    <row r="46" spans="1:22" ht="15">
      <c r="A46" s="285" t="s">
        <v>19</v>
      </c>
      <c r="B46" s="83"/>
      <c r="C46" s="528">
        <f>SUM(C12:C45)</f>
        <v>289</v>
      </c>
      <c r="D46" s="529">
        <f t="shared" si="0"/>
        <v>17.34</v>
      </c>
      <c r="E46" s="529">
        <f t="shared" si="1"/>
        <v>11.56</v>
      </c>
      <c r="F46" s="529">
        <f t="shared" si="2"/>
        <v>28.9</v>
      </c>
      <c r="G46" s="528">
        <f>SUM(G12:G45)</f>
        <v>174</v>
      </c>
      <c r="H46" s="529">
        <f t="shared" si="3"/>
        <v>15.66</v>
      </c>
      <c r="I46" s="529">
        <f t="shared" si="4"/>
        <v>10.44</v>
      </c>
      <c r="J46" s="529">
        <f t="shared" si="5"/>
        <v>26.1</v>
      </c>
      <c r="K46" s="528">
        <f>SUM(K12:K45)</f>
        <v>36</v>
      </c>
      <c r="L46" s="529">
        <f t="shared" si="6"/>
        <v>4.32</v>
      </c>
      <c r="M46" s="529">
        <f t="shared" si="7"/>
        <v>2.88</v>
      </c>
      <c r="N46" s="529">
        <f t="shared" si="8"/>
        <v>7.2</v>
      </c>
      <c r="O46" s="83">
        <v>0</v>
      </c>
      <c r="P46" s="83">
        <f t="shared" si="9"/>
        <v>0</v>
      </c>
      <c r="Q46" s="83">
        <f t="shared" si="10"/>
        <v>0</v>
      </c>
      <c r="R46" s="83">
        <f t="shared" si="11"/>
        <v>0</v>
      </c>
      <c r="S46" s="528">
        <f t="shared" si="13"/>
        <v>499</v>
      </c>
      <c r="T46" s="528">
        <f t="shared" si="13"/>
        <v>37.32</v>
      </c>
      <c r="U46" s="528">
        <f t="shared" si="13"/>
        <v>24.88</v>
      </c>
      <c r="V46" s="528">
        <f t="shared" si="14"/>
        <v>62.2</v>
      </c>
    </row>
    <row r="48" spans="1:22" s="16" customFormat="1" ht="12.75">
      <c r="A48" s="15" t="s">
        <v>12</v>
      </c>
      <c r="G48" s="15"/>
      <c r="H48" s="15"/>
      <c r="K48" s="15"/>
      <c r="L48" s="15"/>
      <c r="M48" s="15"/>
      <c r="N48" s="15"/>
      <c r="O48" s="15"/>
      <c r="P48" s="15"/>
      <c r="Q48" s="15"/>
      <c r="R48" s="15"/>
      <c r="S48" s="695"/>
      <c r="T48" s="695"/>
      <c r="U48" s="695"/>
      <c r="V48" s="695"/>
    </row>
    <row r="49" spans="11:22" s="16" customFormat="1" ht="12.75" customHeight="1">
      <c r="K49" s="36"/>
      <c r="L49" s="36"/>
      <c r="M49" s="36"/>
      <c r="N49" s="36"/>
      <c r="O49" s="36"/>
      <c r="P49" s="36"/>
      <c r="Q49" s="36"/>
      <c r="R49" s="77"/>
      <c r="S49" s="695" t="s">
        <v>13</v>
      </c>
      <c r="T49" s="695"/>
      <c r="U49" s="36"/>
      <c r="V49" s="36"/>
    </row>
    <row r="50" spans="11:22" s="16" customFormat="1" ht="12.75" customHeight="1">
      <c r="K50" s="36"/>
      <c r="L50" s="36"/>
      <c r="M50" s="36"/>
      <c r="N50" s="36"/>
      <c r="O50" s="36"/>
      <c r="P50" s="36"/>
      <c r="Q50" s="36"/>
      <c r="R50" s="36" t="s">
        <v>14</v>
      </c>
      <c r="S50" s="36"/>
      <c r="T50" s="36"/>
      <c r="U50" s="36"/>
      <c r="V50" s="36"/>
    </row>
    <row r="51" spans="1:22" s="16" customFormat="1" ht="12.75">
      <c r="A51" s="15"/>
      <c r="B51" s="15"/>
      <c r="K51" s="15"/>
      <c r="L51" s="15"/>
      <c r="M51" s="15"/>
      <c r="N51" s="15"/>
      <c r="O51" s="15"/>
      <c r="P51" s="15"/>
      <c r="Q51" s="36"/>
      <c r="R51" s="36" t="s">
        <v>88</v>
      </c>
      <c r="S51" s="36"/>
      <c r="T51" s="36"/>
      <c r="U51" s="36"/>
      <c r="V51" s="36"/>
    </row>
    <row r="52" spans="18:20" ht="15">
      <c r="R52" s="667" t="s">
        <v>85</v>
      </c>
      <c r="S52" s="667"/>
      <c r="T52" s="667"/>
    </row>
  </sheetData>
  <sheetProtection/>
  <mergeCells count="23">
    <mergeCell ref="S9:S10"/>
    <mergeCell ref="P9:R9"/>
    <mergeCell ref="H9:J9"/>
    <mergeCell ref="K9:K10"/>
    <mergeCell ref="S48:V48"/>
    <mergeCell ref="O9:O10"/>
    <mergeCell ref="R52:T52"/>
    <mergeCell ref="U1:V1"/>
    <mergeCell ref="C8:F8"/>
    <mergeCell ref="D9:F9"/>
    <mergeCell ref="C9:C10"/>
    <mergeCell ref="G9:G10"/>
    <mergeCell ref="S8:V8"/>
    <mergeCell ref="T9:V9"/>
    <mergeCell ref="E2:P2"/>
    <mergeCell ref="C4:Q4"/>
    <mergeCell ref="B8:B10"/>
    <mergeCell ref="A8:A10"/>
    <mergeCell ref="S49:T49"/>
    <mergeCell ref="O8:R8"/>
    <mergeCell ref="K8:N8"/>
    <mergeCell ref="G8:J8"/>
    <mergeCell ref="L9:N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1" r:id="rId1"/>
</worksheet>
</file>

<file path=xl/worksheets/sheet69.xml><?xml version="1.0" encoding="utf-8"?>
<worksheet xmlns="http://schemas.openxmlformats.org/spreadsheetml/2006/main" xmlns:r="http://schemas.openxmlformats.org/officeDocument/2006/relationships">
  <sheetPr>
    <pageSetUpPr fitToPage="1"/>
  </sheetPr>
  <dimension ref="A1:S51"/>
  <sheetViews>
    <sheetView view="pageBreakPreview" zoomScale="115" zoomScaleNormal="85" zoomScaleSheetLayoutView="115" zoomScalePageLayoutView="0" workbookViewId="0" topLeftCell="G3">
      <selection activeCell="J48" sqref="J48:L51"/>
    </sheetView>
  </sheetViews>
  <sheetFormatPr defaultColWidth="8.8515625" defaultRowHeight="12.75"/>
  <cols>
    <col min="1" max="1" width="8.140625" style="75" customWidth="1"/>
    <col min="2" max="2" width="24.00390625" style="75" customWidth="1"/>
    <col min="3" max="3" width="12.140625" style="75" customWidth="1"/>
    <col min="4" max="4" width="11.7109375" style="75" customWidth="1"/>
    <col min="5" max="5" width="11.28125" style="75" customWidth="1"/>
    <col min="6" max="6" width="17.140625" style="75" customWidth="1"/>
    <col min="7" max="7" width="15.140625" style="75" customWidth="1"/>
    <col min="8" max="8" width="14.421875" style="75" customWidth="1"/>
    <col min="9" max="9" width="14.8515625" style="75" customWidth="1"/>
    <col min="10" max="10" width="18.421875" style="75" customWidth="1"/>
    <col min="11" max="11" width="17.28125" style="75" customWidth="1"/>
    <col min="12" max="12" width="16.28125" style="75" customWidth="1"/>
    <col min="13" max="16384" width="8.8515625" style="75" customWidth="1"/>
  </cols>
  <sheetData>
    <row r="1" spans="2:12" ht="15">
      <c r="B1" s="16"/>
      <c r="C1" s="16"/>
      <c r="D1" s="16"/>
      <c r="E1" s="16"/>
      <c r="F1" s="1"/>
      <c r="G1" s="1"/>
      <c r="H1" s="16"/>
      <c r="J1" s="41"/>
      <c r="K1" s="809" t="s">
        <v>542</v>
      </c>
      <c r="L1" s="809"/>
    </row>
    <row r="2" spans="2:10" ht="15.75">
      <c r="B2" s="664" t="s">
        <v>0</v>
      </c>
      <c r="C2" s="664"/>
      <c r="D2" s="664"/>
      <c r="E2" s="664"/>
      <c r="F2" s="664"/>
      <c r="G2" s="664"/>
      <c r="H2" s="664"/>
      <c r="I2" s="664"/>
      <c r="J2" s="664"/>
    </row>
    <row r="3" spans="2:10" ht="20.25">
      <c r="B3" s="665" t="s">
        <v>704</v>
      </c>
      <c r="C3" s="665"/>
      <c r="D3" s="665"/>
      <c r="E3" s="665"/>
      <c r="F3" s="665"/>
      <c r="G3" s="665"/>
      <c r="H3" s="665"/>
      <c r="I3" s="665"/>
      <c r="J3" s="665"/>
    </row>
    <row r="4" spans="2:10" ht="20.25">
      <c r="B4" s="126"/>
      <c r="C4" s="126"/>
      <c r="D4" s="126"/>
      <c r="E4" s="126"/>
      <c r="F4" s="126"/>
      <c r="G4" s="126"/>
      <c r="H4" s="126"/>
      <c r="I4" s="126"/>
      <c r="J4" s="126"/>
    </row>
    <row r="5" spans="2:12" ht="15" customHeight="1">
      <c r="B5" s="1021" t="s">
        <v>836</v>
      </c>
      <c r="C5" s="1021"/>
      <c r="D5" s="1021"/>
      <c r="E5" s="1021"/>
      <c r="F5" s="1021"/>
      <c r="G5" s="1021"/>
      <c r="H5" s="1021"/>
      <c r="I5" s="1021"/>
      <c r="J5" s="1021"/>
      <c r="K5" s="1021"/>
      <c r="L5" s="1021"/>
    </row>
    <row r="6" spans="1:3" ht="14.25">
      <c r="A6" s="667" t="s">
        <v>163</v>
      </c>
      <c r="B6" s="667"/>
      <c r="C6" s="32"/>
    </row>
    <row r="7" spans="1:12" ht="15" customHeight="1">
      <c r="A7" s="1026" t="s">
        <v>111</v>
      </c>
      <c r="B7" s="994" t="s">
        <v>3</v>
      </c>
      <c r="C7" s="1022" t="s">
        <v>27</v>
      </c>
      <c r="D7" s="1022"/>
      <c r="E7" s="1022"/>
      <c r="F7" s="1022"/>
      <c r="G7" s="1018" t="s">
        <v>28</v>
      </c>
      <c r="H7" s="1019"/>
      <c r="I7" s="1019"/>
      <c r="J7" s="1020"/>
      <c r="K7" s="994" t="s">
        <v>382</v>
      </c>
      <c r="L7" s="999" t="s">
        <v>674</v>
      </c>
    </row>
    <row r="8" spans="1:12" ht="30.75" customHeight="1">
      <c r="A8" s="1027"/>
      <c r="B8" s="1017"/>
      <c r="C8" s="999" t="s">
        <v>243</v>
      </c>
      <c r="D8" s="994" t="s">
        <v>439</v>
      </c>
      <c r="E8" s="1016" t="s">
        <v>99</v>
      </c>
      <c r="F8" s="998"/>
      <c r="G8" s="995" t="s">
        <v>243</v>
      </c>
      <c r="H8" s="999" t="s">
        <v>439</v>
      </c>
      <c r="I8" s="1014" t="s">
        <v>99</v>
      </c>
      <c r="J8" s="1015"/>
      <c r="K8" s="1017"/>
      <c r="L8" s="999"/>
    </row>
    <row r="9" spans="1:15" ht="69.75" customHeight="1">
      <c r="A9" s="1028"/>
      <c r="B9" s="995"/>
      <c r="C9" s="999"/>
      <c r="D9" s="995"/>
      <c r="E9" s="88" t="s">
        <v>775</v>
      </c>
      <c r="F9" s="88" t="s">
        <v>440</v>
      </c>
      <c r="G9" s="999"/>
      <c r="H9" s="999"/>
      <c r="I9" s="88" t="s">
        <v>775</v>
      </c>
      <c r="J9" s="88" t="s">
        <v>440</v>
      </c>
      <c r="K9" s="995"/>
      <c r="L9" s="999"/>
      <c r="M9" s="110"/>
      <c r="N9" s="110"/>
      <c r="O9" s="110"/>
    </row>
    <row r="10" spans="1:15" ht="14.25">
      <c r="A10" s="152">
        <v>1</v>
      </c>
      <c r="B10" s="151">
        <v>2</v>
      </c>
      <c r="C10" s="152">
        <v>3</v>
      </c>
      <c r="D10" s="151">
        <v>4</v>
      </c>
      <c r="E10" s="152">
        <v>5</v>
      </c>
      <c r="F10" s="151">
        <v>6</v>
      </c>
      <c r="G10" s="152">
        <v>7</v>
      </c>
      <c r="H10" s="151">
        <v>8</v>
      </c>
      <c r="I10" s="152">
        <v>9</v>
      </c>
      <c r="J10" s="151">
        <v>10</v>
      </c>
      <c r="K10" s="152" t="s">
        <v>550</v>
      </c>
      <c r="L10" s="151">
        <v>12</v>
      </c>
      <c r="M10" s="110"/>
      <c r="N10" s="110"/>
      <c r="O10" s="110"/>
    </row>
    <row r="11" spans="1:15" ht="15">
      <c r="A11" s="346">
        <v>1</v>
      </c>
      <c r="B11" s="347" t="s">
        <v>886</v>
      </c>
      <c r="C11" s="464">
        <f>'enrolment vs availed_PY'!G11</f>
        <v>60421</v>
      </c>
      <c r="D11" s="465">
        <f>'AT-8_Hon_CCH_Pry'!C14</f>
        <v>488</v>
      </c>
      <c r="E11" s="465">
        <f>'AT-8_Hon_CCH_Pry'!D14</f>
        <v>598</v>
      </c>
      <c r="F11" s="465">
        <v>0</v>
      </c>
      <c r="G11" s="464">
        <f>'enrolment vs availed_UPY'!G11</f>
        <v>45171</v>
      </c>
      <c r="H11" s="463">
        <f>'AT-8A_Hon_CCH_UPry'!C13</f>
        <v>1038</v>
      </c>
      <c r="I11" s="463">
        <f>'AT-8A_Hon_CCH_UPry'!D13</f>
        <v>1186</v>
      </c>
      <c r="J11" s="463">
        <v>0</v>
      </c>
      <c r="K11" s="462">
        <f>E11+I11</f>
        <v>1784</v>
      </c>
      <c r="L11" s="465">
        <v>1784</v>
      </c>
      <c r="M11" s="110"/>
      <c r="N11" s="110"/>
      <c r="O11" s="110"/>
    </row>
    <row r="12" spans="1:15" ht="15">
      <c r="A12" s="346">
        <v>2</v>
      </c>
      <c r="B12" s="347" t="s">
        <v>887</v>
      </c>
      <c r="C12" s="464">
        <f>'enrolment vs availed_PY'!G12</f>
        <v>90643</v>
      </c>
      <c r="D12" s="465">
        <f>'AT-8_Hon_CCH_Pry'!C15</f>
        <v>732</v>
      </c>
      <c r="E12" s="465">
        <f>'AT-8_Hon_CCH_Pry'!D15</f>
        <v>898</v>
      </c>
      <c r="F12" s="465">
        <v>0</v>
      </c>
      <c r="G12" s="464">
        <f>'enrolment vs availed_UPY'!G12</f>
        <v>63106</v>
      </c>
      <c r="H12" s="463">
        <f>'AT-8A_Hon_CCH_UPry'!C14</f>
        <v>1555</v>
      </c>
      <c r="I12" s="463">
        <f>'AT-8A_Hon_CCH_UPry'!D14</f>
        <v>1715</v>
      </c>
      <c r="J12" s="463">
        <v>0</v>
      </c>
      <c r="K12" s="462">
        <f aca="true" t="shared" si="0" ref="K12:K45">E12+I12</f>
        <v>2613</v>
      </c>
      <c r="L12" s="465">
        <v>2613</v>
      </c>
      <c r="M12" s="110"/>
      <c r="N12" s="110"/>
      <c r="O12" s="110"/>
    </row>
    <row r="13" spans="1:15" ht="15">
      <c r="A13" s="346">
        <v>3</v>
      </c>
      <c r="B13" s="347" t="s">
        <v>888</v>
      </c>
      <c r="C13" s="464">
        <f>'enrolment vs availed_PY'!G13</f>
        <v>84683</v>
      </c>
      <c r="D13" s="465">
        <f>'AT-8_Hon_CCH_Pry'!C16</f>
        <v>1829</v>
      </c>
      <c r="E13" s="465">
        <f>'AT-8_Hon_CCH_Pry'!D16</f>
        <v>1817</v>
      </c>
      <c r="F13" s="465">
        <v>0</v>
      </c>
      <c r="G13" s="464">
        <f>'enrolment vs availed_UPY'!G13</f>
        <v>53023</v>
      </c>
      <c r="H13" s="463">
        <f>'AT-8A_Hon_CCH_UPry'!C15</f>
        <v>2743</v>
      </c>
      <c r="I13" s="463">
        <f>'AT-8A_Hon_CCH_UPry'!D15</f>
        <v>2707</v>
      </c>
      <c r="J13" s="463">
        <v>0</v>
      </c>
      <c r="K13" s="462">
        <f t="shared" si="0"/>
        <v>4524</v>
      </c>
      <c r="L13" s="465">
        <v>4524</v>
      </c>
      <c r="M13" s="110"/>
      <c r="N13" s="110"/>
      <c r="O13" s="110"/>
    </row>
    <row r="14" spans="1:15" ht="15">
      <c r="A14" s="346">
        <v>4</v>
      </c>
      <c r="B14" s="347" t="s">
        <v>889</v>
      </c>
      <c r="C14" s="464">
        <f>'enrolment vs availed_PY'!G14</f>
        <v>94101</v>
      </c>
      <c r="D14" s="465">
        <f>'AT-8_Hon_CCH_Pry'!C17</f>
        <v>1560</v>
      </c>
      <c r="E14" s="465">
        <f>'AT-8_Hon_CCH_Pry'!D17</f>
        <v>1523</v>
      </c>
      <c r="F14" s="465">
        <v>0</v>
      </c>
      <c r="G14" s="464">
        <f>'enrolment vs availed_UPY'!G14</f>
        <v>59899</v>
      </c>
      <c r="H14" s="463">
        <f>'AT-8A_Hon_CCH_UPry'!C16</f>
        <v>2818</v>
      </c>
      <c r="I14" s="463">
        <f>'AT-8A_Hon_CCH_UPry'!D16</f>
        <v>2787</v>
      </c>
      <c r="J14" s="463">
        <v>0</v>
      </c>
      <c r="K14" s="462">
        <f t="shared" si="0"/>
        <v>4310</v>
      </c>
      <c r="L14" s="465">
        <v>3479</v>
      </c>
      <c r="M14" s="110"/>
      <c r="N14" s="110"/>
      <c r="O14" s="110"/>
    </row>
    <row r="15" spans="1:15" ht="15">
      <c r="A15" s="346">
        <v>5</v>
      </c>
      <c r="B15" s="347" t="s">
        <v>890</v>
      </c>
      <c r="C15" s="464">
        <f>'enrolment vs availed_PY'!G15</f>
        <v>77208</v>
      </c>
      <c r="D15" s="465">
        <f>'AT-8_Hon_CCH_Pry'!C18</f>
        <v>1167</v>
      </c>
      <c r="E15" s="465">
        <f>'AT-8_Hon_CCH_Pry'!D18</f>
        <v>1362</v>
      </c>
      <c r="F15" s="465">
        <v>0</v>
      </c>
      <c r="G15" s="464">
        <f>'enrolment vs availed_UPY'!G15</f>
        <v>50661</v>
      </c>
      <c r="H15" s="463">
        <f>'AT-8A_Hon_CCH_UPry'!C17</f>
        <v>2895</v>
      </c>
      <c r="I15" s="463">
        <f>'AT-8A_Hon_CCH_UPry'!D17</f>
        <v>2979</v>
      </c>
      <c r="J15" s="463">
        <v>0</v>
      </c>
      <c r="K15" s="462">
        <f t="shared" si="0"/>
        <v>4341</v>
      </c>
      <c r="L15" s="465">
        <v>2920</v>
      </c>
      <c r="M15" s="110"/>
      <c r="N15" s="110"/>
      <c r="O15" s="110"/>
    </row>
    <row r="16" spans="1:15" ht="15">
      <c r="A16" s="346">
        <v>6</v>
      </c>
      <c r="B16" s="347" t="s">
        <v>891</v>
      </c>
      <c r="C16" s="464">
        <f>'enrolment vs availed_PY'!G16</f>
        <v>31041</v>
      </c>
      <c r="D16" s="465">
        <f>'AT-8_Hon_CCH_Pry'!C19</f>
        <v>794</v>
      </c>
      <c r="E16" s="465">
        <f>'AT-8_Hon_CCH_Pry'!D19</f>
        <v>758</v>
      </c>
      <c r="F16" s="465">
        <v>0</v>
      </c>
      <c r="G16" s="464">
        <f>'enrolment vs availed_UPY'!G16</f>
        <v>23293</v>
      </c>
      <c r="H16" s="463">
        <f>'AT-8A_Hon_CCH_UPry'!C18</f>
        <v>1367</v>
      </c>
      <c r="I16" s="463">
        <f>'AT-8A_Hon_CCH_UPry'!D18</f>
        <v>1337</v>
      </c>
      <c r="J16" s="463">
        <v>0</v>
      </c>
      <c r="K16" s="462">
        <f t="shared" si="0"/>
        <v>2095</v>
      </c>
      <c r="L16" s="465">
        <v>2095</v>
      </c>
      <c r="M16" s="110"/>
      <c r="N16" s="110"/>
      <c r="O16" s="110"/>
    </row>
    <row r="17" spans="1:15" ht="15">
      <c r="A17" s="346">
        <v>7</v>
      </c>
      <c r="B17" s="347" t="s">
        <v>892</v>
      </c>
      <c r="C17" s="464">
        <f>'enrolment vs availed_PY'!G17</f>
        <v>35005</v>
      </c>
      <c r="D17" s="465">
        <f>'AT-8_Hon_CCH_Pry'!C20</f>
        <v>1333</v>
      </c>
      <c r="E17" s="465">
        <f>'AT-8_Hon_CCH_Pry'!D20</f>
        <v>1280</v>
      </c>
      <c r="F17" s="465">
        <v>0</v>
      </c>
      <c r="G17" s="464">
        <f>'enrolment vs availed_UPY'!G17</f>
        <v>25097</v>
      </c>
      <c r="H17" s="463">
        <f>'AT-8A_Hon_CCH_UPry'!C19</f>
        <v>1201</v>
      </c>
      <c r="I17" s="463">
        <f>'AT-8A_Hon_CCH_UPry'!D19</f>
        <v>1138</v>
      </c>
      <c r="J17" s="463">
        <v>0</v>
      </c>
      <c r="K17" s="462">
        <f t="shared" si="0"/>
        <v>2418</v>
      </c>
      <c r="L17" s="465">
        <v>1926</v>
      </c>
      <c r="M17" s="110"/>
      <c r="N17" s="110"/>
      <c r="O17" s="110"/>
    </row>
    <row r="18" spans="1:15" ht="15">
      <c r="A18" s="346">
        <v>8</v>
      </c>
      <c r="B18" s="347" t="s">
        <v>893</v>
      </c>
      <c r="C18" s="464">
        <f>'enrolment vs availed_PY'!G18</f>
        <v>52728</v>
      </c>
      <c r="D18" s="465">
        <f>'AT-8_Hon_CCH_Pry'!C21</f>
        <v>1744</v>
      </c>
      <c r="E18" s="465">
        <f>'AT-8_Hon_CCH_Pry'!D21</f>
        <v>1679</v>
      </c>
      <c r="F18" s="465">
        <v>0</v>
      </c>
      <c r="G18" s="464">
        <f>'enrolment vs availed_UPY'!G18</f>
        <v>36835</v>
      </c>
      <c r="H18" s="463">
        <f>'AT-8A_Hon_CCH_UPry'!C20</f>
        <v>2029</v>
      </c>
      <c r="I18" s="463">
        <f>'AT-8A_Hon_CCH_UPry'!D20</f>
        <v>1993</v>
      </c>
      <c r="J18" s="463">
        <v>0</v>
      </c>
      <c r="K18" s="462">
        <f t="shared" si="0"/>
        <v>3672</v>
      </c>
      <c r="L18" s="465">
        <v>3672</v>
      </c>
      <c r="M18" s="110"/>
      <c r="N18" s="110"/>
      <c r="O18" s="110"/>
    </row>
    <row r="19" spans="1:15" ht="15">
      <c r="A19" s="346">
        <v>9</v>
      </c>
      <c r="B19" s="347" t="s">
        <v>894</v>
      </c>
      <c r="C19" s="464">
        <f>'enrolment vs availed_PY'!G19</f>
        <v>43777</v>
      </c>
      <c r="D19" s="465">
        <f>'AT-8_Hon_CCH_Pry'!C22</f>
        <v>1293</v>
      </c>
      <c r="E19" s="465">
        <f>'AT-8_Hon_CCH_Pry'!D22</f>
        <v>1486</v>
      </c>
      <c r="F19" s="465">
        <v>0</v>
      </c>
      <c r="G19" s="464">
        <f>'enrolment vs availed_UPY'!G19</f>
        <v>30792</v>
      </c>
      <c r="H19" s="463">
        <f>'AT-8A_Hon_CCH_UPry'!C21</f>
        <v>1151</v>
      </c>
      <c r="I19" s="463">
        <f>'AT-8A_Hon_CCH_UPry'!D21</f>
        <v>1290</v>
      </c>
      <c r="J19" s="463">
        <v>0</v>
      </c>
      <c r="K19" s="462">
        <f t="shared" si="0"/>
        <v>2776</v>
      </c>
      <c r="L19" s="465">
        <v>2776</v>
      </c>
      <c r="M19" s="110"/>
      <c r="N19" s="110"/>
      <c r="O19" s="110"/>
    </row>
    <row r="20" spans="1:15" ht="15">
      <c r="A20" s="346">
        <v>10</v>
      </c>
      <c r="B20" s="347" t="s">
        <v>895</v>
      </c>
      <c r="C20" s="464">
        <f>'enrolment vs availed_PY'!G20</f>
        <v>60504</v>
      </c>
      <c r="D20" s="465">
        <f>'AT-8_Hon_CCH_Pry'!C23</f>
        <v>1871</v>
      </c>
      <c r="E20" s="465">
        <f>'AT-8_Hon_CCH_Pry'!D23</f>
        <v>1841</v>
      </c>
      <c r="F20" s="465">
        <v>0</v>
      </c>
      <c r="G20" s="464">
        <f>'enrolment vs availed_UPY'!G20</f>
        <v>45834</v>
      </c>
      <c r="H20" s="463">
        <f>'AT-8A_Hon_CCH_UPry'!C22</f>
        <v>2325</v>
      </c>
      <c r="I20" s="463">
        <f>'AT-8A_Hon_CCH_UPry'!D22</f>
        <v>2289</v>
      </c>
      <c r="J20" s="463">
        <v>0</v>
      </c>
      <c r="K20" s="462">
        <f t="shared" si="0"/>
        <v>4130</v>
      </c>
      <c r="L20" s="465">
        <v>3038</v>
      </c>
      <c r="M20" s="110"/>
      <c r="N20" s="110"/>
      <c r="O20" s="110"/>
    </row>
    <row r="21" spans="1:15" ht="15">
      <c r="A21" s="346">
        <v>11</v>
      </c>
      <c r="B21" s="347" t="s">
        <v>896</v>
      </c>
      <c r="C21" s="464">
        <f>'enrolment vs availed_PY'!G21</f>
        <v>44712</v>
      </c>
      <c r="D21" s="465">
        <f>'AT-8_Hon_CCH_Pry'!C24</f>
        <v>1196</v>
      </c>
      <c r="E21" s="465">
        <f>'AT-8_Hon_CCH_Pry'!D24</f>
        <v>1034</v>
      </c>
      <c r="F21" s="465">
        <v>0</v>
      </c>
      <c r="G21" s="464">
        <f>'enrolment vs availed_UPY'!G21</f>
        <v>27550</v>
      </c>
      <c r="H21" s="463">
        <f>'AT-8A_Hon_CCH_UPry'!C23</f>
        <v>1875</v>
      </c>
      <c r="I21" s="463">
        <f>'AT-8A_Hon_CCH_UPry'!D23</f>
        <v>1659</v>
      </c>
      <c r="J21" s="463">
        <v>0</v>
      </c>
      <c r="K21" s="462">
        <f t="shared" si="0"/>
        <v>2693</v>
      </c>
      <c r="L21" s="465">
        <v>2693</v>
      </c>
      <c r="M21" s="110"/>
      <c r="N21" s="110"/>
      <c r="O21" s="110"/>
    </row>
    <row r="22" spans="1:15" ht="15">
      <c r="A22" s="346">
        <v>12</v>
      </c>
      <c r="B22" s="347" t="s">
        <v>897</v>
      </c>
      <c r="C22" s="464">
        <f>'enrolment vs availed_PY'!G22</f>
        <v>103051</v>
      </c>
      <c r="D22" s="465">
        <f>'AT-8_Hon_CCH_Pry'!C25</f>
        <v>1983</v>
      </c>
      <c r="E22" s="465">
        <f>'AT-8_Hon_CCH_Pry'!D25</f>
        <v>1986</v>
      </c>
      <c r="F22" s="465">
        <v>0</v>
      </c>
      <c r="G22" s="464">
        <f>'enrolment vs availed_UPY'!G22</f>
        <v>73771</v>
      </c>
      <c r="H22" s="463">
        <f>'AT-8A_Hon_CCH_UPry'!C24</f>
        <v>4467</v>
      </c>
      <c r="I22" s="463">
        <f>'AT-8A_Hon_CCH_UPry'!D24</f>
        <v>3220</v>
      </c>
      <c r="J22" s="463">
        <v>0</v>
      </c>
      <c r="K22" s="462">
        <f t="shared" si="0"/>
        <v>5206</v>
      </c>
      <c r="L22" s="465">
        <v>1214</v>
      </c>
      <c r="M22" s="110"/>
      <c r="N22" s="110"/>
      <c r="O22" s="110"/>
    </row>
    <row r="23" spans="1:15" ht="15">
      <c r="A23" s="346">
        <v>13</v>
      </c>
      <c r="B23" s="347" t="s">
        <v>898</v>
      </c>
      <c r="C23" s="464">
        <f>'enrolment vs availed_PY'!G23</f>
        <v>54687</v>
      </c>
      <c r="D23" s="465">
        <f>'AT-8_Hon_CCH_Pry'!C26</f>
        <v>1047</v>
      </c>
      <c r="E23" s="465">
        <f>'AT-8_Hon_CCH_Pry'!D26</f>
        <v>1047</v>
      </c>
      <c r="F23" s="465">
        <v>0</v>
      </c>
      <c r="G23" s="464">
        <f>'enrolment vs availed_UPY'!G23</f>
        <v>37693</v>
      </c>
      <c r="H23" s="463">
        <f>'AT-8A_Hon_CCH_UPry'!C25</f>
        <v>2762</v>
      </c>
      <c r="I23" s="463">
        <f>'AT-8A_Hon_CCH_UPry'!D25</f>
        <v>2560</v>
      </c>
      <c r="J23" s="463">
        <v>0</v>
      </c>
      <c r="K23" s="462">
        <f t="shared" si="0"/>
        <v>3607</v>
      </c>
      <c r="L23" s="465">
        <v>2509</v>
      </c>
      <c r="M23" s="110"/>
      <c r="N23" s="110"/>
      <c r="O23" s="110"/>
    </row>
    <row r="24" spans="1:15" ht="15">
      <c r="A24" s="346">
        <v>14</v>
      </c>
      <c r="B24" s="347" t="s">
        <v>899</v>
      </c>
      <c r="C24" s="464">
        <f>'enrolment vs availed_PY'!G24</f>
        <v>40720</v>
      </c>
      <c r="D24" s="465">
        <f>'AT-8_Hon_CCH_Pry'!C27</f>
        <v>601</v>
      </c>
      <c r="E24" s="465">
        <f>'AT-8_Hon_CCH_Pry'!D27</f>
        <v>603</v>
      </c>
      <c r="F24" s="465">
        <v>0</v>
      </c>
      <c r="G24" s="464">
        <f>'enrolment vs availed_UPY'!G24</f>
        <v>27555</v>
      </c>
      <c r="H24" s="463">
        <f>'AT-8A_Hon_CCH_UPry'!C26</f>
        <v>1375</v>
      </c>
      <c r="I24" s="463">
        <f>'AT-8A_Hon_CCH_UPry'!D26</f>
        <v>1367</v>
      </c>
      <c r="J24" s="463">
        <v>0</v>
      </c>
      <c r="K24" s="462">
        <f t="shared" si="0"/>
        <v>1970</v>
      </c>
      <c r="L24" s="465">
        <v>1275</v>
      </c>
      <c r="M24" s="110"/>
      <c r="N24" s="110"/>
      <c r="O24" s="110"/>
    </row>
    <row r="25" spans="1:15" ht="15">
      <c r="A25" s="346">
        <v>15</v>
      </c>
      <c r="B25" s="347" t="s">
        <v>900</v>
      </c>
      <c r="C25" s="464">
        <f>'enrolment vs availed_PY'!G25</f>
        <v>15322</v>
      </c>
      <c r="D25" s="465">
        <f>'AT-8_Hon_CCH_Pry'!C28</f>
        <v>146</v>
      </c>
      <c r="E25" s="465">
        <f>'AT-8_Hon_CCH_Pry'!D28</f>
        <v>142</v>
      </c>
      <c r="F25" s="465">
        <v>0</v>
      </c>
      <c r="G25" s="464">
        <f>'enrolment vs availed_UPY'!G25</f>
        <v>11939</v>
      </c>
      <c r="H25" s="463">
        <f>'AT-8A_Hon_CCH_UPry'!C27</f>
        <v>860</v>
      </c>
      <c r="I25" s="463">
        <f>'AT-8A_Hon_CCH_UPry'!D27</f>
        <v>853</v>
      </c>
      <c r="J25" s="463">
        <v>0</v>
      </c>
      <c r="K25" s="462">
        <f t="shared" si="0"/>
        <v>995</v>
      </c>
      <c r="L25" s="465">
        <v>995</v>
      </c>
      <c r="M25" s="110"/>
      <c r="N25" s="110"/>
      <c r="O25" s="110"/>
    </row>
    <row r="26" spans="1:15" ht="15">
      <c r="A26" s="346">
        <v>16</v>
      </c>
      <c r="B26" s="347" t="s">
        <v>901</v>
      </c>
      <c r="C26" s="464">
        <f>'enrolment vs availed_PY'!G26</f>
        <v>56635</v>
      </c>
      <c r="D26" s="465">
        <f>'AT-8_Hon_CCH_Pry'!C29</f>
        <v>1527</v>
      </c>
      <c r="E26" s="465">
        <f>'AT-8_Hon_CCH_Pry'!D29</f>
        <v>1486</v>
      </c>
      <c r="F26" s="465">
        <v>0</v>
      </c>
      <c r="G26" s="464">
        <f>'enrolment vs availed_UPY'!G26</f>
        <v>39383</v>
      </c>
      <c r="H26" s="463">
        <f>'AT-8A_Hon_CCH_UPry'!C28</f>
        <v>2969</v>
      </c>
      <c r="I26" s="463">
        <f>'AT-8A_Hon_CCH_UPry'!D28</f>
        <v>2871</v>
      </c>
      <c r="J26" s="463">
        <v>0</v>
      </c>
      <c r="K26" s="462">
        <f t="shared" si="0"/>
        <v>4357</v>
      </c>
      <c r="L26" s="465">
        <v>4357</v>
      </c>
      <c r="M26" s="110"/>
      <c r="N26" s="110"/>
      <c r="O26" s="110"/>
    </row>
    <row r="27" spans="1:15" ht="15">
      <c r="A27" s="346">
        <v>17</v>
      </c>
      <c r="B27" s="347" t="s">
        <v>902</v>
      </c>
      <c r="C27" s="464">
        <f>'enrolment vs availed_PY'!G27</f>
        <v>40245</v>
      </c>
      <c r="D27" s="465">
        <f>'AT-8_Hon_CCH_Pry'!C30</f>
        <v>913</v>
      </c>
      <c r="E27" s="465">
        <f>'AT-8_Hon_CCH_Pry'!D30</f>
        <v>938</v>
      </c>
      <c r="F27" s="465">
        <v>0</v>
      </c>
      <c r="G27" s="464">
        <f>'enrolment vs availed_UPY'!G27</f>
        <v>26786</v>
      </c>
      <c r="H27" s="463">
        <f>'AT-8A_Hon_CCH_UPry'!C29</f>
        <v>1963</v>
      </c>
      <c r="I27" s="463">
        <f>'AT-8A_Hon_CCH_UPry'!D29</f>
        <v>1830</v>
      </c>
      <c r="J27" s="463">
        <v>0</v>
      </c>
      <c r="K27" s="462">
        <f t="shared" si="0"/>
        <v>2768</v>
      </c>
      <c r="L27" s="465">
        <v>2768</v>
      </c>
      <c r="M27" s="110"/>
      <c r="N27" s="110"/>
      <c r="O27" s="110"/>
    </row>
    <row r="28" spans="1:15" ht="15">
      <c r="A28" s="348">
        <v>18</v>
      </c>
      <c r="B28" s="349" t="s">
        <v>903</v>
      </c>
      <c r="C28" s="464">
        <f>'enrolment vs availed_PY'!G28</f>
        <v>67122</v>
      </c>
      <c r="D28" s="465">
        <f>'AT-8_Hon_CCH_Pry'!C31</f>
        <v>721</v>
      </c>
      <c r="E28" s="465">
        <f>'AT-8_Hon_CCH_Pry'!D31</f>
        <v>712</v>
      </c>
      <c r="F28" s="465">
        <v>0</v>
      </c>
      <c r="G28" s="464">
        <f>'enrolment vs availed_UPY'!G28</f>
        <v>50937</v>
      </c>
      <c r="H28" s="463">
        <f>'AT-8A_Hon_CCH_UPry'!C30</f>
        <v>2551</v>
      </c>
      <c r="I28" s="463">
        <f>'AT-8A_Hon_CCH_UPry'!D30</f>
        <v>2542</v>
      </c>
      <c r="J28" s="463">
        <v>0</v>
      </c>
      <c r="K28" s="462">
        <f t="shared" si="0"/>
        <v>3254</v>
      </c>
      <c r="L28" s="465">
        <v>3254</v>
      </c>
      <c r="M28" s="110"/>
      <c r="N28" s="110"/>
      <c r="O28" s="110"/>
    </row>
    <row r="29" spans="1:15" ht="15">
      <c r="A29" s="346">
        <v>19</v>
      </c>
      <c r="B29" s="347" t="s">
        <v>904</v>
      </c>
      <c r="C29" s="464">
        <f>'enrolment vs availed_PY'!G29</f>
        <v>36926</v>
      </c>
      <c r="D29" s="465">
        <f>'AT-8_Hon_CCH_Pry'!C32</f>
        <v>758</v>
      </c>
      <c r="E29" s="465">
        <f>'AT-8_Hon_CCH_Pry'!D32</f>
        <v>735</v>
      </c>
      <c r="F29" s="465">
        <v>0</v>
      </c>
      <c r="G29" s="464">
        <f>'enrolment vs availed_UPY'!G29</f>
        <v>26925</v>
      </c>
      <c r="H29" s="463">
        <f>'AT-8A_Hon_CCH_UPry'!C31</f>
        <v>1277</v>
      </c>
      <c r="I29" s="463">
        <f>'AT-8A_Hon_CCH_UPry'!D31</f>
        <v>1240</v>
      </c>
      <c r="J29" s="463">
        <v>0</v>
      </c>
      <c r="K29" s="462">
        <f t="shared" si="0"/>
        <v>1975</v>
      </c>
      <c r="L29" s="465">
        <v>1137</v>
      </c>
      <c r="M29" s="110"/>
      <c r="N29" s="110"/>
      <c r="O29" s="110"/>
    </row>
    <row r="30" spans="1:15" ht="15">
      <c r="A30" s="348">
        <v>20</v>
      </c>
      <c r="B30" s="349" t="s">
        <v>905</v>
      </c>
      <c r="C30" s="464">
        <f>'enrolment vs availed_PY'!G30</f>
        <v>96552</v>
      </c>
      <c r="D30" s="465">
        <f>'AT-8_Hon_CCH_Pry'!C33</f>
        <v>1361</v>
      </c>
      <c r="E30" s="465">
        <f>'AT-8_Hon_CCH_Pry'!D33</f>
        <v>1289</v>
      </c>
      <c r="F30" s="465">
        <v>0</v>
      </c>
      <c r="G30" s="464">
        <f>'enrolment vs availed_UPY'!G30</f>
        <v>63204</v>
      </c>
      <c r="H30" s="463">
        <f>'AT-8A_Hon_CCH_UPry'!C32</f>
        <v>1466</v>
      </c>
      <c r="I30" s="463">
        <f>'AT-8A_Hon_CCH_UPry'!D32</f>
        <v>1429</v>
      </c>
      <c r="J30" s="463">
        <v>0</v>
      </c>
      <c r="K30" s="462">
        <f t="shared" si="0"/>
        <v>2718</v>
      </c>
      <c r="L30" s="465">
        <v>2718</v>
      </c>
      <c r="M30" s="110"/>
      <c r="N30" s="110"/>
      <c r="O30" s="110"/>
    </row>
    <row r="31" spans="1:15" ht="15">
      <c r="A31" s="346">
        <v>21</v>
      </c>
      <c r="B31" s="347" t="s">
        <v>906</v>
      </c>
      <c r="C31" s="464">
        <f>'enrolment vs availed_PY'!G31</f>
        <v>29401</v>
      </c>
      <c r="D31" s="465">
        <f>'AT-8_Hon_CCH_Pry'!C34</f>
        <v>581</v>
      </c>
      <c r="E31" s="465">
        <f>'AT-8_Hon_CCH_Pry'!D34</f>
        <v>599</v>
      </c>
      <c r="F31" s="465">
        <v>0</v>
      </c>
      <c r="G31" s="464">
        <f>'enrolment vs availed_UPY'!G31</f>
        <v>21212</v>
      </c>
      <c r="H31" s="463">
        <f>'AT-8A_Hon_CCH_UPry'!C33</f>
        <v>1304</v>
      </c>
      <c r="I31" s="463">
        <f>'AT-8A_Hon_CCH_UPry'!D33</f>
        <v>1362</v>
      </c>
      <c r="J31" s="463">
        <v>0</v>
      </c>
      <c r="K31" s="462">
        <f t="shared" si="0"/>
        <v>1961</v>
      </c>
      <c r="L31" s="465">
        <v>687</v>
      </c>
      <c r="M31" s="110"/>
      <c r="N31" s="110"/>
      <c r="O31" s="110"/>
    </row>
    <row r="32" spans="1:15" ht="15">
      <c r="A32" s="346">
        <v>22</v>
      </c>
      <c r="B32" s="347" t="s">
        <v>907</v>
      </c>
      <c r="C32" s="464">
        <f>'enrolment vs availed_PY'!G32</f>
        <v>45179</v>
      </c>
      <c r="D32" s="465">
        <f>'AT-8_Hon_CCH_Pry'!C35</f>
        <v>868</v>
      </c>
      <c r="E32" s="465">
        <f>'AT-8_Hon_CCH_Pry'!D35</f>
        <v>886</v>
      </c>
      <c r="F32" s="465">
        <v>0</v>
      </c>
      <c r="G32" s="464">
        <f>'enrolment vs availed_UPY'!G32</f>
        <v>27210</v>
      </c>
      <c r="H32" s="463">
        <f>'AT-8A_Hon_CCH_UPry'!C34</f>
        <v>1519</v>
      </c>
      <c r="I32" s="463">
        <f>'AT-8A_Hon_CCH_UPry'!D34</f>
        <v>1509</v>
      </c>
      <c r="J32" s="463">
        <v>0</v>
      </c>
      <c r="K32" s="462">
        <f t="shared" si="0"/>
        <v>2395</v>
      </c>
      <c r="L32" s="465">
        <v>1221</v>
      </c>
      <c r="M32" s="110"/>
      <c r="N32" s="110"/>
      <c r="O32" s="110"/>
    </row>
    <row r="33" spans="1:15" ht="15">
      <c r="A33" s="346">
        <v>23</v>
      </c>
      <c r="B33" s="347" t="s">
        <v>908</v>
      </c>
      <c r="C33" s="464">
        <f>'enrolment vs availed_PY'!G33</f>
        <v>100192</v>
      </c>
      <c r="D33" s="465">
        <f>'AT-8_Hon_CCH_Pry'!C36</f>
        <v>1974</v>
      </c>
      <c r="E33" s="465">
        <f>'AT-8_Hon_CCH_Pry'!D36</f>
        <v>1986</v>
      </c>
      <c r="F33" s="465">
        <v>0</v>
      </c>
      <c r="G33" s="464">
        <f>'enrolment vs availed_UPY'!G33</f>
        <v>61923</v>
      </c>
      <c r="H33" s="463">
        <f>'AT-8A_Hon_CCH_UPry'!C35</f>
        <v>1913</v>
      </c>
      <c r="I33" s="463">
        <f>'AT-8A_Hon_CCH_UPry'!D35</f>
        <v>1916</v>
      </c>
      <c r="J33" s="463">
        <v>0</v>
      </c>
      <c r="K33" s="462">
        <f t="shared" si="0"/>
        <v>3902</v>
      </c>
      <c r="L33" s="465">
        <v>3902</v>
      </c>
      <c r="M33" s="110"/>
      <c r="N33" s="110"/>
      <c r="O33" s="110"/>
    </row>
    <row r="34" spans="1:15" ht="15">
      <c r="A34" s="346">
        <v>24</v>
      </c>
      <c r="B34" s="347" t="s">
        <v>909</v>
      </c>
      <c r="C34" s="464">
        <f>'enrolment vs availed_PY'!G34</f>
        <v>68030</v>
      </c>
      <c r="D34" s="465">
        <f>'AT-8_Hon_CCH_Pry'!C37</f>
        <v>1015</v>
      </c>
      <c r="E34" s="465">
        <f>'AT-8_Hon_CCH_Pry'!D37</f>
        <v>990</v>
      </c>
      <c r="F34" s="465">
        <v>0</v>
      </c>
      <c r="G34" s="464">
        <f>'enrolment vs availed_UPY'!G34</f>
        <v>41211</v>
      </c>
      <c r="H34" s="463">
        <f>'AT-8A_Hon_CCH_UPry'!C36</f>
        <v>1406</v>
      </c>
      <c r="I34" s="463">
        <f>'AT-8A_Hon_CCH_UPry'!D36</f>
        <v>1397</v>
      </c>
      <c r="J34" s="463">
        <v>0</v>
      </c>
      <c r="K34" s="462">
        <f t="shared" si="0"/>
        <v>2387</v>
      </c>
      <c r="L34" s="465">
        <v>2387</v>
      </c>
      <c r="M34" s="110"/>
      <c r="N34" s="110"/>
      <c r="O34" s="110"/>
    </row>
    <row r="35" spans="1:15" ht="15">
      <c r="A35" s="346">
        <v>25</v>
      </c>
      <c r="B35" s="347" t="s">
        <v>910</v>
      </c>
      <c r="C35" s="464">
        <f>'enrolment vs availed_PY'!G35</f>
        <v>130354</v>
      </c>
      <c r="D35" s="465">
        <f>'AT-8_Hon_CCH_Pry'!C38</f>
        <v>743</v>
      </c>
      <c r="E35" s="465">
        <f>'AT-8_Hon_CCH_Pry'!D38</f>
        <v>742</v>
      </c>
      <c r="F35" s="465">
        <v>0</v>
      </c>
      <c r="G35" s="464">
        <f>'enrolment vs availed_UPY'!G35</f>
        <v>84787</v>
      </c>
      <c r="H35" s="463">
        <f>'AT-8A_Hon_CCH_UPry'!C37</f>
        <v>3426</v>
      </c>
      <c r="I35" s="463">
        <f>'AT-8A_Hon_CCH_UPry'!D37</f>
        <v>3415</v>
      </c>
      <c r="J35" s="463">
        <v>0</v>
      </c>
      <c r="K35" s="462">
        <f t="shared" si="0"/>
        <v>4157</v>
      </c>
      <c r="L35" s="465">
        <v>4157</v>
      </c>
      <c r="M35" s="110"/>
      <c r="N35" s="110"/>
      <c r="O35" s="110"/>
    </row>
    <row r="36" spans="1:15" ht="15">
      <c r="A36" s="346">
        <v>26</v>
      </c>
      <c r="B36" s="347" t="s">
        <v>911</v>
      </c>
      <c r="C36" s="464">
        <f>'enrolment vs availed_PY'!G36</f>
        <v>177128</v>
      </c>
      <c r="D36" s="465">
        <f>'AT-8_Hon_CCH_Pry'!C39</f>
        <v>1311</v>
      </c>
      <c r="E36" s="465">
        <f>'AT-8_Hon_CCH_Pry'!D39</f>
        <v>1296</v>
      </c>
      <c r="F36" s="465">
        <v>0</v>
      </c>
      <c r="G36" s="464">
        <f>'enrolment vs availed_UPY'!G36</f>
        <v>110792</v>
      </c>
      <c r="H36" s="463">
        <f>'AT-8A_Hon_CCH_UPry'!C38</f>
        <v>4345</v>
      </c>
      <c r="I36" s="463">
        <f>'AT-8A_Hon_CCH_UPry'!D38</f>
        <v>4323</v>
      </c>
      <c r="J36" s="463">
        <v>0</v>
      </c>
      <c r="K36" s="462">
        <f t="shared" si="0"/>
        <v>5619</v>
      </c>
      <c r="L36" s="465">
        <v>4848</v>
      </c>
      <c r="M36" s="110"/>
      <c r="N36" s="110"/>
      <c r="O36" s="110"/>
    </row>
    <row r="37" spans="1:15" ht="15">
      <c r="A37" s="346">
        <v>27</v>
      </c>
      <c r="B37" s="347" t="s">
        <v>912</v>
      </c>
      <c r="C37" s="464">
        <f>'enrolment vs availed_PY'!G37</f>
        <v>136693</v>
      </c>
      <c r="D37" s="465">
        <f>'AT-8_Hon_CCH_Pry'!C40</f>
        <v>1413</v>
      </c>
      <c r="E37" s="465">
        <f>'AT-8_Hon_CCH_Pry'!D40</f>
        <v>1470</v>
      </c>
      <c r="F37" s="465">
        <v>0</v>
      </c>
      <c r="G37" s="464">
        <f>'enrolment vs availed_UPY'!G37</f>
        <v>87393</v>
      </c>
      <c r="H37" s="463">
        <f>'AT-8A_Hon_CCH_UPry'!C39</f>
        <v>3146</v>
      </c>
      <c r="I37" s="463">
        <f>'AT-8A_Hon_CCH_UPry'!D39</f>
        <v>3206</v>
      </c>
      <c r="J37" s="463">
        <v>0</v>
      </c>
      <c r="K37" s="462">
        <f t="shared" si="0"/>
        <v>4676</v>
      </c>
      <c r="L37" s="465">
        <v>4676</v>
      </c>
      <c r="M37" s="110"/>
      <c r="N37" s="110"/>
      <c r="O37" s="110"/>
    </row>
    <row r="38" spans="1:15" ht="15">
      <c r="A38" s="346">
        <v>28</v>
      </c>
      <c r="B38" s="347" t="s">
        <v>913</v>
      </c>
      <c r="C38" s="464">
        <f>'enrolment vs availed_PY'!G38</f>
        <v>171319</v>
      </c>
      <c r="D38" s="465">
        <f>'AT-8_Hon_CCH_Pry'!C41</f>
        <v>3447</v>
      </c>
      <c r="E38" s="465">
        <f>'AT-8_Hon_CCH_Pry'!D41</f>
        <v>3504</v>
      </c>
      <c r="F38" s="465">
        <v>0</v>
      </c>
      <c r="G38" s="464">
        <f>'enrolment vs availed_UPY'!G38</f>
        <v>100387</v>
      </c>
      <c r="H38" s="463">
        <f>'AT-8A_Hon_CCH_UPry'!C40</f>
        <v>2330</v>
      </c>
      <c r="I38" s="463">
        <f>'AT-8A_Hon_CCH_UPry'!D40</f>
        <v>2448</v>
      </c>
      <c r="J38" s="463">
        <v>0</v>
      </c>
      <c r="K38" s="462">
        <f t="shared" si="0"/>
        <v>5952</v>
      </c>
      <c r="L38" s="465">
        <v>5404</v>
      </c>
      <c r="M38" s="110"/>
      <c r="N38" s="110"/>
      <c r="O38" s="110"/>
    </row>
    <row r="39" spans="1:15" ht="15">
      <c r="A39" s="346">
        <v>29</v>
      </c>
      <c r="B39" s="347" t="s">
        <v>914</v>
      </c>
      <c r="C39" s="464">
        <f>'enrolment vs availed_PY'!G39</f>
        <v>97259</v>
      </c>
      <c r="D39" s="465">
        <f>'AT-8_Hon_CCH_Pry'!C42</f>
        <v>1371</v>
      </c>
      <c r="E39" s="465">
        <f>'AT-8_Hon_CCH_Pry'!D42</f>
        <v>1796</v>
      </c>
      <c r="F39" s="465">
        <v>0</v>
      </c>
      <c r="G39" s="464">
        <f>'enrolment vs availed_UPY'!G39</f>
        <v>60591</v>
      </c>
      <c r="H39" s="463">
        <f>'AT-8A_Hon_CCH_UPry'!C41</f>
        <v>2263</v>
      </c>
      <c r="I39" s="463">
        <f>'AT-8A_Hon_CCH_UPry'!D41</f>
        <v>2498</v>
      </c>
      <c r="J39" s="463">
        <v>0</v>
      </c>
      <c r="K39" s="462">
        <f t="shared" si="0"/>
        <v>4294</v>
      </c>
      <c r="L39" s="465">
        <v>4294</v>
      </c>
      <c r="M39" s="110"/>
      <c r="N39" s="110"/>
      <c r="O39" s="110"/>
    </row>
    <row r="40" spans="1:15" ht="15">
      <c r="A40" s="346">
        <v>30</v>
      </c>
      <c r="B40" s="347" t="s">
        <v>915</v>
      </c>
      <c r="C40" s="464">
        <f>'enrolment vs availed_PY'!G40</f>
        <v>150641</v>
      </c>
      <c r="D40" s="465">
        <f>'AT-8_Hon_CCH_Pry'!C43</f>
        <v>1740</v>
      </c>
      <c r="E40" s="465">
        <f>'AT-8_Hon_CCH_Pry'!D43</f>
        <v>1842</v>
      </c>
      <c r="F40" s="465">
        <v>0</v>
      </c>
      <c r="G40" s="464">
        <f>'enrolment vs availed_UPY'!G40</f>
        <v>93484</v>
      </c>
      <c r="H40" s="463">
        <f>'AT-8A_Hon_CCH_UPry'!C42</f>
        <v>2476</v>
      </c>
      <c r="I40" s="463">
        <f>'AT-8A_Hon_CCH_UPry'!D42</f>
        <v>2599</v>
      </c>
      <c r="J40" s="463">
        <v>0</v>
      </c>
      <c r="K40" s="462">
        <f t="shared" si="0"/>
        <v>4441</v>
      </c>
      <c r="L40" s="465">
        <v>5272</v>
      </c>
      <c r="M40" s="110"/>
      <c r="N40" s="110"/>
      <c r="O40" s="110"/>
    </row>
    <row r="41" spans="1:15" ht="15">
      <c r="A41" s="346">
        <v>31</v>
      </c>
      <c r="B41" s="347" t="s">
        <v>916</v>
      </c>
      <c r="C41" s="464">
        <f>'enrolment vs availed_PY'!G41</f>
        <v>171551</v>
      </c>
      <c r="D41" s="465">
        <f>'AT-8_Hon_CCH_Pry'!C44</f>
        <v>1798</v>
      </c>
      <c r="E41" s="465">
        <f>'AT-8_Hon_CCH_Pry'!D44</f>
        <v>1766</v>
      </c>
      <c r="F41" s="465">
        <v>0</v>
      </c>
      <c r="G41" s="464">
        <f>'enrolment vs availed_UPY'!G41</f>
        <v>100360</v>
      </c>
      <c r="H41" s="463">
        <f>'AT-8A_Hon_CCH_UPry'!C43</f>
        <v>3281</v>
      </c>
      <c r="I41" s="463">
        <f>'AT-8A_Hon_CCH_UPry'!D43</f>
        <v>3395</v>
      </c>
      <c r="J41" s="463">
        <v>0</v>
      </c>
      <c r="K41" s="462">
        <f t="shared" si="0"/>
        <v>5161</v>
      </c>
      <c r="L41" s="465">
        <v>5161</v>
      </c>
      <c r="M41" s="110"/>
      <c r="N41" s="110"/>
      <c r="O41" s="110"/>
    </row>
    <row r="42" spans="1:15" ht="15">
      <c r="A42" s="346">
        <v>32</v>
      </c>
      <c r="B42" s="347" t="s">
        <v>917</v>
      </c>
      <c r="C42" s="464">
        <f>'enrolment vs availed_PY'!G42</f>
        <v>108989</v>
      </c>
      <c r="D42" s="465">
        <f>'AT-8_Hon_CCH_Pry'!C45</f>
        <v>1139</v>
      </c>
      <c r="E42" s="465">
        <f>'AT-8_Hon_CCH_Pry'!D45</f>
        <v>1139</v>
      </c>
      <c r="F42" s="465">
        <v>0</v>
      </c>
      <c r="G42" s="464">
        <f>'enrolment vs availed_UPY'!G42</f>
        <v>63070</v>
      </c>
      <c r="H42" s="463">
        <f>'AT-8A_Hon_CCH_UPry'!C44</f>
        <v>2106</v>
      </c>
      <c r="I42" s="463">
        <f>'AT-8A_Hon_CCH_UPry'!D44</f>
        <v>2081</v>
      </c>
      <c r="J42" s="463">
        <v>0</v>
      </c>
      <c r="K42" s="462">
        <f t="shared" si="0"/>
        <v>3220</v>
      </c>
      <c r="L42" s="465">
        <v>3220</v>
      </c>
      <c r="M42" s="110"/>
      <c r="N42" s="110"/>
      <c r="O42" s="110"/>
    </row>
    <row r="43" spans="1:19" s="109" customFormat="1" ht="15">
      <c r="A43" s="346">
        <v>33</v>
      </c>
      <c r="B43" s="347" t="s">
        <v>918</v>
      </c>
      <c r="C43" s="464">
        <f>'enrolment vs availed_PY'!G43</f>
        <v>149548</v>
      </c>
      <c r="D43" s="465">
        <f>'AT-8_Hon_CCH_Pry'!C46</f>
        <v>2006</v>
      </c>
      <c r="E43" s="465">
        <f>'AT-8_Hon_CCH_Pry'!D46</f>
        <v>2050</v>
      </c>
      <c r="F43" s="465">
        <v>0</v>
      </c>
      <c r="G43" s="464">
        <f>'enrolment vs availed_UPY'!G43</f>
        <v>81135</v>
      </c>
      <c r="H43" s="463">
        <f>'AT-8A_Hon_CCH_UPry'!C45</f>
        <v>2726</v>
      </c>
      <c r="I43" s="463">
        <f>'AT-8A_Hon_CCH_UPry'!D45</f>
        <v>2774</v>
      </c>
      <c r="J43" s="463">
        <v>0</v>
      </c>
      <c r="K43" s="462">
        <f t="shared" si="0"/>
        <v>4824</v>
      </c>
      <c r="L43" s="465">
        <v>4824</v>
      </c>
      <c r="M43" s="110"/>
      <c r="N43" s="110"/>
      <c r="O43" s="110"/>
      <c r="P43" s="110"/>
      <c r="Q43" s="110"/>
      <c r="R43" s="110"/>
      <c r="S43" s="110"/>
    </row>
    <row r="44" spans="1:15" ht="15">
      <c r="A44" s="346">
        <v>34</v>
      </c>
      <c r="B44" s="347" t="s">
        <v>919</v>
      </c>
      <c r="C44" s="464">
        <f>'enrolment vs availed_PY'!G44</f>
        <v>103476</v>
      </c>
      <c r="D44" s="465">
        <f>'AT-8_Hon_CCH_Pry'!C47</f>
        <v>834</v>
      </c>
      <c r="E44" s="465">
        <f>'AT-8_Hon_CCH_Pry'!D47</f>
        <v>834</v>
      </c>
      <c r="F44" s="465">
        <v>0</v>
      </c>
      <c r="G44" s="464">
        <f>'enrolment vs availed_UPY'!G44</f>
        <v>54057</v>
      </c>
      <c r="H44" s="463">
        <f>'AT-8A_Hon_CCH_UPry'!C46</f>
        <v>1898</v>
      </c>
      <c r="I44" s="463">
        <f>'AT-8A_Hon_CCH_UPry'!D46</f>
        <v>1898</v>
      </c>
      <c r="J44" s="463">
        <v>0</v>
      </c>
      <c r="K44" s="462">
        <f t="shared" si="0"/>
        <v>2732</v>
      </c>
      <c r="L44" s="465">
        <v>2732</v>
      </c>
      <c r="M44" s="110"/>
      <c r="N44" s="110"/>
      <c r="O44" s="110"/>
    </row>
    <row r="45" spans="1:15" ht="15">
      <c r="A45" s="285" t="s">
        <v>19</v>
      </c>
      <c r="B45" s="83"/>
      <c r="C45" s="464">
        <f>'enrolment vs availed_PY'!G45</f>
        <v>2825843</v>
      </c>
      <c r="D45" s="465">
        <f>'AT-8_Hon_CCH_Pry'!C48</f>
        <v>43304</v>
      </c>
      <c r="E45" s="465">
        <f>'AT-8_Hon_CCH_Pry'!D48</f>
        <v>44114</v>
      </c>
      <c r="F45" s="465">
        <v>0</v>
      </c>
      <c r="G45" s="464">
        <f>'enrolment vs availed_UPY'!G45</f>
        <v>1807066</v>
      </c>
      <c r="H45" s="463">
        <f>'AT-8A_Hon_CCH_UPry'!C47</f>
        <v>74826</v>
      </c>
      <c r="I45" s="463">
        <f>'AT-8A_Hon_CCH_UPry'!D47</f>
        <v>73813</v>
      </c>
      <c r="J45" s="463">
        <v>0</v>
      </c>
      <c r="K45" s="462">
        <f t="shared" si="0"/>
        <v>117927</v>
      </c>
      <c r="L45" s="465">
        <v>104532</v>
      </c>
      <c r="M45" s="110"/>
      <c r="N45" s="110"/>
      <c r="O45" s="110"/>
    </row>
    <row r="46" spans="1:12" ht="17.25" customHeight="1">
      <c r="A46" s="1023" t="s">
        <v>117</v>
      </c>
      <c r="B46" s="1024"/>
      <c r="C46" s="1024"/>
      <c r="D46" s="1024"/>
      <c r="E46" s="1024"/>
      <c r="F46" s="1024"/>
      <c r="G46" s="1024"/>
      <c r="H46" s="1024"/>
      <c r="I46" s="1024"/>
      <c r="J46" s="1024"/>
      <c r="K46" s="1025"/>
      <c r="L46" s="1025"/>
    </row>
    <row r="48" spans="1:13" s="16" customFormat="1" ht="15.75" customHeight="1">
      <c r="A48" s="668" t="s">
        <v>12</v>
      </c>
      <c r="B48" s="668"/>
      <c r="C48" s="1"/>
      <c r="D48" s="15"/>
      <c r="E48" s="15"/>
      <c r="H48" s="85"/>
      <c r="I48" s="85"/>
      <c r="J48" s="695" t="s">
        <v>13</v>
      </c>
      <c r="K48" s="695"/>
      <c r="L48" s="695"/>
      <c r="M48" s="36"/>
    </row>
    <row r="49" spans="10:19" s="16" customFormat="1" ht="12.75" customHeight="1">
      <c r="J49" s="668" t="s">
        <v>14</v>
      </c>
      <c r="K49" s="668"/>
      <c r="L49" s="668"/>
      <c r="M49" s="36"/>
      <c r="N49" s="86"/>
      <c r="O49" s="86"/>
      <c r="P49" s="86"/>
      <c r="Q49" s="86"/>
      <c r="R49" s="86"/>
      <c r="S49" s="86"/>
    </row>
    <row r="50" spans="10:19" s="16" customFormat="1" ht="12.75">
      <c r="J50" s="668" t="s">
        <v>88</v>
      </c>
      <c r="K50" s="668"/>
      <c r="L50" s="668"/>
      <c r="M50" s="36"/>
      <c r="N50" s="86"/>
      <c r="O50" s="86"/>
      <c r="P50" s="86"/>
      <c r="Q50" s="86"/>
      <c r="R50" s="86"/>
      <c r="S50" s="86"/>
    </row>
    <row r="51" spans="2:13" s="16" customFormat="1" ht="15">
      <c r="B51" s="15"/>
      <c r="C51" s="15"/>
      <c r="D51" s="15"/>
      <c r="E51" s="15"/>
      <c r="J51" s="668" t="s">
        <v>85</v>
      </c>
      <c r="K51" s="668"/>
      <c r="L51" s="668"/>
      <c r="M51" s="77"/>
    </row>
  </sheetData>
  <sheetProtection/>
  <mergeCells count="23">
    <mergeCell ref="J51:L51"/>
    <mergeCell ref="L7:L9"/>
    <mergeCell ref="A46:L46"/>
    <mergeCell ref="A7:A9"/>
    <mergeCell ref="B7:B9"/>
    <mergeCell ref="J49:L49"/>
    <mergeCell ref="J50:L50"/>
    <mergeCell ref="K1:L1"/>
    <mergeCell ref="B2:J2"/>
    <mergeCell ref="B3:J3"/>
    <mergeCell ref="G7:J7"/>
    <mergeCell ref="A6:B6"/>
    <mergeCell ref="J48:L48"/>
    <mergeCell ref="B5:L5"/>
    <mergeCell ref="C8:C9"/>
    <mergeCell ref="C7:F7"/>
    <mergeCell ref="G8:G9"/>
    <mergeCell ref="I8:J8"/>
    <mergeCell ref="D8:D9"/>
    <mergeCell ref="E8:F8"/>
    <mergeCell ref="A48:B48"/>
    <mergeCell ref="K7:K9"/>
    <mergeCell ref="H8:H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sheetPr>
    <pageSetUpPr fitToPage="1"/>
  </sheetPr>
  <dimension ref="A1:G52"/>
  <sheetViews>
    <sheetView view="pageBreakPreview" zoomScaleNormal="90" zoomScaleSheetLayoutView="100" zoomScalePageLayoutView="0" workbookViewId="0" topLeftCell="A31">
      <selection activeCell="F54" sqref="F54"/>
    </sheetView>
  </sheetViews>
  <sheetFormatPr defaultColWidth="9.140625" defaultRowHeight="12.75"/>
  <cols>
    <col min="1" max="1" width="8.28125" style="0" customWidth="1"/>
    <col min="2" max="2" width="24.57421875" style="0" customWidth="1"/>
    <col min="3" max="3" width="17.28125" style="0" customWidth="1"/>
    <col min="4" max="4" width="21.00390625" style="0" customWidth="1"/>
    <col min="5" max="5" width="21.140625" style="0" customWidth="1"/>
    <col min="6" max="6" width="20.7109375" style="0" customWidth="1"/>
    <col min="7" max="7" width="23.57421875" style="0" customWidth="1"/>
  </cols>
  <sheetData>
    <row r="1" spans="1:7" ht="18">
      <c r="A1" s="740" t="s">
        <v>0</v>
      </c>
      <c r="B1" s="740"/>
      <c r="C1" s="740"/>
      <c r="D1" s="740"/>
      <c r="E1" s="740"/>
      <c r="F1" s="740"/>
      <c r="G1" s="740"/>
    </row>
    <row r="2" spans="1:7" ht="21">
      <c r="A2" s="741" t="s">
        <v>704</v>
      </c>
      <c r="B2" s="741"/>
      <c r="C2" s="741"/>
      <c r="D2" s="741"/>
      <c r="E2" s="741"/>
      <c r="F2" s="741"/>
      <c r="G2" s="741"/>
    </row>
    <row r="3" spans="1:2" ht="15">
      <c r="A3" s="197"/>
      <c r="B3" s="197"/>
    </row>
    <row r="4" spans="1:7" ht="18" customHeight="1">
      <c r="A4" s="742" t="s">
        <v>744</v>
      </c>
      <c r="B4" s="742"/>
      <c r="C4" s="742"/>
      <c r="D4" s="742"/>
      <c r="E4" s="742"/>
      <c r="F4" s="742"/>
      <c r="G4" s="742"/>
    </row>
    <row r="5" spans="1:2" ht="15">
      <c r="A5" s="198" t="s">
        <v>1137</v>
      </c>
      <c r="B5" s="198"/>
    </row>
    <row r="6" spans="1:7" ht="15">
      <c r="A6" s="198"/>
      <c r="B6" s="198"/>
      <c r="G6" s="345" t="s">
        <v>781</v>
      </c>
    </row>
    <row r="7" spans="1:7" ht="59.25" customHeight="1">
      <c r="A7" s="326" t="s">
        <v>2</v>
      </c>
      <c r="B7" s="326" t="s">
        <v>3</v>
      </c>
      <c r="C7" s="200" t="s">
        <v>255</v>
      </c>
      <c r="D7" s="200" t="s">
        <v>256</v>
      </c>
      <c r="E7" s="200" t="s">
        <v>257</v>
      </c>
      <c r="F7" s="200" t="s">
        <v>258</v>
      </c>
      <c r="G7" s="200" t="s">
        <v>259</v>
      </c>
    </row>
    <row r="8" spans="1:7" s="195" customFormat="1" ht="15">
      <c r="A8" s="201" t="s">
        <v>260</v>
      </c>
      <c r="B8" s="201" t="s">
        <v>261</v>
      </c>
      <c r="C8" s="201" t="s">
        <v>262</v>
      </c>
      <c r="D8" s="201" t="s">
        <v>263</v>
      </c>
      <c r="E8" s="201" t="s">
        <v>264</v>
      </c>
      <c r="F8" s="201" t="s">
        <v>265</v>
      </c>
      <c r="G8" s="201" t="s">
        <v>266</v>
      </c>
    </row>
    <row r="9" spans="1:7" ht="15">
      <c r="A9" s="346">
        <v>1</v>
      </c>
      <c r="B9" s="347" t="s">
        <v>886</v>
      </c>
      <c r="C9" s="10">
        <v>241</v>
      </c>
      <c r="D9" s="351">
        <v>196</v>
      </c>
      <c r="E9" s="352">
        <v>405</v>
      </c>
      <c r="F9" s="202">
        <f>SUM(C9:E9)</f>
        <v>842</v>
      </c>
      <c r="G9" s="202">
        <f>F9</f>
        <v>842</v>
      </c>
    </row>
    <row r="10" spans="1:7" ht="15">
      <c r="A10" s="346">
        <v>2</v>
      </c>
      <c r="B10" s="347" t="s">
        <v>887</v>
      </c>
      <c r="C10" s="10">
        <v>409</v>
      </c>
      <c r="D10" s="351">
        <v>256</v>
      </c>
      <c r="E10" s="352">
        <v>626</v>
      </c>
      <c r="F10" s="202">
        <f aca="true" t="shared" si="0" ref="F10:F42">SUM(C10:E10)</f>
        <v>1291</v>
      </c>
      <c r="G10" s="202">
        <f aca="true" t="shared" si="1" ref="G10:G42">F10</f>
        <v>1291</v>
      </c>
    </row>
    <row r="11" spans="1:7" ht="15">
      <c r="A11" s="346">
        <v>3</v>
      </c>
      <c r="B11" s="347" t="s">
        <v>888</v>
      </c>
      <c r="C11" s="10">
        <v>814</v>
      </c>
      <c r="D11" s="351">
        <v>324</v>
      </c>
      <c r="E11" s="352">
        <v>894</v>
      </c>
      <c r="F11" s="202">
        <f t="shared" si="0"/>
        <v>2032</v>
      </c>
      <c r="G11" s="202">
        <f t="shared" si="1"/>
        <v>2032</v>
      </c>
    </row>
    <row r="12" spans="1:7" ht="15">
      <c r="A12" s="346">
        <v>4</v>
      </c>
      <c r="B12" s="347" t="s">
        <v>889</v>
      </c>
      <c r="C12" s="10">
        <v>636</v>
      </c>
      <c r="D12" s="351">
        <v>359</v>
      </c>
      <c r="E12" s="352">
        <v>857</v>
      </c>
      <c r="F12" s="202">
        <f t="shared" si="0"/>
        <v>1852</v>
      </c>
      <c r="G12" s="202">
        <f t="shared" si="1"/>
        <v>1852</v>
      </c>
    </row>
    <row r="13" spans="1:7" ht="15">
      <c r="A13" s="346">
        <v>5</v>
      </c>
      <c r="B13" s="347" t="s">
        <v>890</v>
      </c>
      <c r="C13" s="10">
        <v>913</v>
      </c>
      <c r="D13" s="351">
        <v>307</v>
      </c>
      <c r="E13" s="352">
        <v>1039</v>
      </c>
      <c r="F13" s="202">
        <f t="shared" si="0"/>
        <v>2259</v>
      </c>
      <c r="G13" s="202">
        <f t="shared" si="1"/>
        <v>2259</v>
      </c>
    </row>
    <row r="14" spans="1:7" ht="15">
      <c r="A14" s="346">
        <v>6</v>
      </c>
      <c r="B14" s="347" t="s">
        <v>891</v>
      </c>
      <c r="C14" s="10">
        <v>646</v>
      </c>
      <c r="D14" s="351">
        <v>113</v>
      </c>
      <c r="E14" s="352">
        <v>447</v>
      </c>
      <c r="F14" s="202">
        <f t="shared" si="0"/>
        <v>1206</v>
      </c>
      <c r="G14" s="202">
        <f t="shared" si="1"/>
        <v>1206</v>
      </c>
    </row>
    <row r="15" spans="1:7" ht="15">
      <c r="A15" s="346">
        <v>7</v>
      </c>
      <c r="B15" s="347" t="s">
        <v>892</v>
      </c>
      <c r="C15" s="10">
        <v>808</v>
      </c>
      <c r="D15" s="351">
        <v>187</v>
      </c>
      <c r="E15" s="352">
        <v>469</v>
      </c>
      <c r="F15" s="202">
        <f t="shared" si="0"/>
        <v>1464</v>
      </c>
      <c r="G15" s="202">
        <f t="shared" si="1"/>
        <v>1464</v>
      </c>
    </row>
    <row r="16" spans="1:7" ht="15">
      <c r="A16" s="346">
        <v>8</v>
      </c>
      <c r="B16" s="347" t="s">
        <v>893</v>
      </c>
      <c r="C16" s="10">
        <v>1182</v>
      </c>
      <c r="D16" s="351">
        <v>186</v>
      </c>
      <c r="E16" s="352">
        <v>658</v>
      </c>
      <c r="F16" s="202">
        <f t="shared" si="0"/>
        <v>2026</v>
      </c>
      <c r="G16" s="202">
        <f t="shared" si="1"/>
        <v>2026</v>
      </c>
    </row>
    <row r="17" spans="1:7" ht="15">
      <c r="A17" s="346">
        <v>9</v>
      </c>
      <c r="B17" s="347" t="s">
        <v>894</v>
      </c>
      <c r="C17" s="10">
        <v>921</v>
      </c>
      <c r="D17" s="351">
        <v>166</v>
      </c>
      <c r="E17" s="352">
        <v>565</v>
      </c>
      <c r="F17" s="202">
        <f t="shared" si="0"/>
        <v>1652</v>
      </c>
      <c r="G17" s="202">
        <f t="shared" si="1"/>
        <v>1652</v>
      </c>
    </row>
    <row r="18" spans="1:7" ht="15">
      <c r="A18" s="346">
        <v>10</v>
      </c>
      <c r="B18" s="347" t="s">
        <v>895</v>
      </c>
      <c r="C18" s="10">
        <v>1288</v>
      </c>
      <c r="D18" s="351">
        <v>346</v>
      </c>
      <c r="E18" s="352">
        <v>789</v>
      </c>
      <c r="F18" s="202">
        <f t="shared" si="0"/>
        <v>2423</v>
      </c>
      <c r="G18" s="202">
        <f t="shared" si="1"/>
        <v>2423</v>
      </c>
    </row>
    <row r="19" spans="1:7" ht="15">
      <c r="A19" s="346">
        <v>11</v>
      </c>
      <c r="B19" s="347" t="s">
        <v>896</v>
      </c>
      <c r="C19" s="10">
        <v>725</v>
      </c>
      <c r="D19" s="351">
        <v>203</v>
      </c>
      <c r="E19" s="352">
        <v>537</v>
      </c>
      <c r="F19" s="202">
        <f t="shared" si="0"/>
        <v>1465</v>
      </c>
      <c r="G19" s="202">
        <f t="shared" si="1"/>
        <v>1465</v>
      </c>
    </row>
    <row r="20" spans="1:7" ht="15">
      <c r="A20" s="346">
        <v>12</v>
      </c>
      <c r="B20" s="347" t="s">
        <v>897</v>
      </c>
      <c r="C20" s="10">
        <v>948</v>
      </c>
      <c r="D20" s="351">
        <v>361</v>
      </c>
      <c r="E20" s="352">
        <v>1071</v>
      </c>
      <c r="F20" s="202">
        <f t="shared" si="0"/>
        <v>2380</v>
      </c>
      <c r="G20" s="202">
        <f t="shared" si="1"/>
        <v>2380</v>
      </c>
    </row>
    <row r="21" spans="1:7" ht="15">
      <c r="A21" s="346">
        <v>13</v>
      </c>
      <c r="B21" s="347" t="s">
        <v>898</v>
      </c>
      <c r="C21" s="10">
        <v>805</v>
      </c>
      <c r="D21" s="351">
        <v>316</v>
      </c>
      <c r="E21" s="352">
        <v>867</v>
      </c>
      <c r="F21" s="202">
        <f t="shared" si="0"/>
        <v>1988</v>
      </c>
      <c r="G21" s="202">
        <f t="shared" si="1"/>
        <v>1988</v>
      </c>
    </row>
    <row r="22" spans="1:7" ht="15">
      <c r="A22" s="346">
        <v>14</v>
      </c>
      <c r="B22" s="347" t="s">
        <v>899</v>
      </c>
      <c r="C22" s="10">
        <v>344</v>
      </c>
      <c r="D22" s="351">
        <v>146</v>
      </c>
      <c r="E22" s="352">
        <v>443</v>
      </c>
      <c r="F22" s="202">
        <f t="shared" si="0"/>
        <v>933</v>
      </c>
      <c r="G22" s="202">
        <f t="shared" si="1"/>
        <v>933</v>
      </c>
    </row>
    <row r="23" spans="1:7" ht="15">
      <c r="A23" s="346">
        <v>15</v>
      </c>
      <c r="B23" s="347" t="s">
        <v>900</v>
      </c>
      <c r="C23" s="10">
        <v>125</v>
      </c>
      <c r="D23" s="351">
        <v>95</v>
      </c>
      <c r="E23" s="352">
        <v>269</v>
      </c>
      <c r="F23" s="202">
        <f t="shared" si="0"/>
        <v>489</v>
      </c>
      <c r="G23" s="202">
        <f t="shared" si="1"/>
        <v>489</v>
      </c>
    </row>
    <row r="24" spans="1:7" ht="15">
      <c r="A24" s="346">
        <v>16</v>
      </c>
      <c r="B24" s="347" t="s">
        <v>901</v>
      </c>
      <c r="C24" s="10">
        <v>1281</v>
      </c>
      <c r="D24" s="351">
        <v>388</v>
      </c>
      <c r="E24" s="352">
        <v>1005</v>
      </c>
      <c r="F24" s="202">
        <f t="shared" si="0"/>
        <v>2674</v>
      </c>
      <c r="G24" s="202">
        <f t="shared" si="1"/>
        <v>2674</v>
      </c>
    </row>
    <row r="25" spans="1:7" ht="15">
      <c r="A25" s="346">
        <v>17</v>
      </c>
      <c r="B25" s="347" t="s">
        <v>902</v>
      </c>
      <c r="C25" s="10">
        <v>695</v>
      </c>
      <c r="D25" s="351">
        <v>225</v>
      </c>
      <c r="E25" s="352">
        <v>695</v>
      </c>
      <c r="F25" s="202">
        <f t="shared" si="0"/>
        <v>1615</v>
      </c>
      <c r="G25" s="202">
        <f t="shared" si="1"/>
        <v>1615</v>
      </c>
    </row>
    <row r="26" spans="1:7" ht="15">
      <c r="A26" s="348">
        <v>18</v>
      </c>
      <c r="B26" s="349" t="s">
        <v>903</v>
      </c>
      <c r="C26" s="10">
        <v>261</v>
      </c>
      <c r="D26" s="351">
        <v>291</v>
      </c>
      <c r="E26" s="352">
        <v>855</v>
      </c>
      <c r="F26" s="202">
        <f t="shared" si="0"/>
        <v>1407</v>
      </c>
      <c r="G26" s="202">
        <v>1405</v>
      </c>
    </row>
    <row r="27" spans="1:7" ht="15">
      <c r="A27" s="346">
        <v>19</v>
      </c>
      <c r="B27" s="347" t="s">
        <v>904</v>
      </c>
      <c r="C27" s="10">
        <v>241</v>
      </c>
      <c r="D27" s="351">
        <v>183</v>
      </c>
      <c r="E27" s="352">
        <v>534</v>
      </c>
      <c r="F27" s="202">
        <f t="shared" si="0"/>
        <v>958</v>
      </c>
      <c r="G27" s="202">
        <f t="shared" si="1"/>
        <v>958</v>
      </c>
    </row>
    <row r="28" spans="1:7" ht="15">
      <c r="A28" s="348">
        <v>20</v>
      </c>
      <c r="B28" s="349" t="s">
        <v>905</v>
      </c>
      <c r="C28" s="10">
        <v>227</v>
      </c>
      <c r="D28" s="351">
        <v>215</v>
      </c>
      <c r="E28" s="352">
        <v>635</v>
      </c>
      <c r="F28" s="202">
        <f t="shared" si="0"/>
        <v>1077</v>
      </c>
      <c r="G28" s="202">
        <f t="shared" si="1"/>
        <v>1077</v>
      </c>
    </row>
    <row r="29" spans="1:7" ht="15">
      <c r="A29" s="346">
        <v>21</v>
      </c>
      <c r="B29" s="347" t="s">
        <v>906</v>
      </c>
      <c r="C29" s="10">
        <v>462</v>
      </c>
      <c r="D29" s="351">
        <v>133</v>
      </c>
      <c r="E29" s="352">
        <v>492</v>
      </c>
      <c r="F29" s="202">
        <f t="shared" si="0"/>
        <v>1087</v>
      </c>
      <c r="G29" s="202">
        <f t="shared" si="1"/>
        <v>1087</v>
      </c>
    </row>
    <row r="30" spans="1:7" ht="15">
      <c r="A30" s="346">
        <v>22</v>
      </c>
      <c r="B30" s="347" t="s">
        <v>907</v>
      </c>
      <c r="C30" s="10">
        <v>619</v>
      </c>
      <c r="D30" s="351">
        <v>129</v>
      </c>
      <c r="E30" s="352">
        <v>521</v>
      </c>
      <c r="F30" s="202">
        <f t="shared" si="0"/>
        <v>1269</v>
      </c>
      <c r="G30" s="202">
        <f t="shared" si="1"/>
        <v>1269</v>
      </c>
    </row>
    <row r="31" spans="1:7" ht="15">
      <c r="A31" s="346">
        <v>23</v>
      </c>
      <c r="B31" s="347" t="s">
        <v>908</v>
      </c>
      <c r="C31" s="10">
        <v>459</v>
      </c>
      <c r="D31" s="351">
        <v>299</v>
      </c>
      <c r="E31" s="352">
        <v>759</v>
      </c>
      <c r="F31" s="202">
        <f t="shared" si="0"/>
        <v>1517</v>
      </c>
      <c r="G31" s="202">
        <f t="shared" si="1"/>
        <v>1517</v>
      </c>
    </row>
    <row r="32" spans="1:7" ht="15">
      <c r="A32" s="346">
        <v>24</v>
      </c>
      <c r="B32" s="347" t="s">
        <v>909</v>
      </c>
      <c r="C32" s="10">
        <v>192</v>
      </c>
      <c r="D32" s="351">
        <v>191</v>
      </c>
      <c r="E32" s="352">
        <v>468</v>
      </c>
      <c r="F32" s="202">
        <f t="shared" si="0"/>
        <v>851</v>
      </c>
      <c r="G32" s="202">
        <f t="shared" si="1"/>
        <v>851</v>
      </c>
    </row>
    <row r="33" spans="1:7" ht="15">
      <c r="A33" s="346">
        <v>25</v>
      </c>
      <c r="B33" s="347" t="s">
        <v>910</v>
      </c>
      <c r="C33" s="10">
        <v>554</v>
      </c>
      <c r="D33" s="351">
        <v>353</v>
      </c>
      <c r="E33" s="352">
        <v>886</v>
      </c>
      <c r="F33" s="202">
        <f t="shared" si="0"/>
        <v>1793</v>
      </c>
      <c r="G33" s="202">
        <f t="shared" si="1"/>
        <v>1793</v>
      </c>
    </row>
    <row r="34" spans="1:7" ht="15">
      <c r="A34" s="346">
        <v>26</v>
      </c>
      <c r="B34" s="347" t="s">
        <v>911</v>
      </c>
      <c r="C34" s="10">
        <v>758</v>
      </c>
      <c r="D34" s="351">
        <v>311</v>
      </c>
      <c r="E34" s="352">
        <v>1184</v>
      </c>
      <c r="F34" s="202">
        <f t="shared" si="0"/>
        <v>2253</v>
      </c>
      <c r="G34" s="202">
        <f t="shared" si="1"/>
        <v>2253</v>
      </c>
    </row>
    <row r="35" spans="1:7" ht="15">
      <c r="A35" s="346">
        <v>27</v>
      </c>
      <c r="B35" s="347" t="s">
        <v>912</v>
      </c>
      <c r="C35" s="10">
        <v>469</v>
      </c>
      <c r="D35" s="351">
        <v>279</v>
      </c>
      <c r="E35" s="352">
        <v>928</v>
      </c>
      <c r="F35" s="202">
        <f t="shared" si="0"/>
        <v>1676</v>
      </c>
      <c r="G35" s="202">
        <f t="shared" si="1"/>
        <v>1676</v>
      </c>
    </row>
    <row r="36" spans="1:7" ht="15">
      <c r="A36" s="346">
        <v>28</v>
      </c>
      <c r="B36" s="347" t="s">
        <v>913</v>
      </c>
      <c r="C36" s="10">
        <v>862</v>
      </c>
      <c r="D36" s="351">
        <v>331</v>
      </c>
      <c r="E36" s="352">
        <v>1126</v>
      </c>
      <c r="F36" s="202">
        <f t="shared" si="0"/>
        <v>2319</v>
      </c>
      <c r="G36" s="202">
        <f t="shared" si="1"/>
        <v>2319</v>
      </c>
    </row>
    <row r="37" spans="1:7" ht="15">
      <c r="A37" s="346">
        <v>29</v>
      </c>
      <c r="B37" s="347" t="s">
        <v>914</v>
      </c>
      <c r="C37" s="10">
        <v>539</v>
      </c>
      <c r="D37" s="351">
        <v>299</v>
      </c>
      <c r="E37" s="352">
        <v>930</v>
      </c>
      <c r="F37" s="202">
        <f t="shared" si="0"/>
        <v>1768</v>
      </c>
      <c r="G37" s="202">
        <f t="shared" si="1"/>
        <v>1768</v>
      </c>
    </row>
    <row r="38" spans="1:7" ht="15">
      <c r="A38" s="346">
        <v>30</v>
      </c>
      <c r="B38" s="347" t="s">
        <v>915</v>
      </c>
      <c r="C38" s="10">
        <v>513</v>
      </c>
      <c r="D38" s="351">
        <v>270</v>
      </c>
      <c r="E38" s="352">
        <v>897</v>
      </c>
      <c r="F38" s="202">
        <f t="shared" si="0"/>
        <v>1680</v>
      </c>
      <c r="G38" s="202">
        <f t="shared" si="1"/>
        <v>1680</v>
      </c>
    </row>
    <row r="39" spans="1:7" ht="15">
      <c r="A39" s="346">
        <v>31</v>
      </c>
      <c r="B39" s="347" t="s">
        <v>916</v>
      </c>
      <c r="C39" s="10">
        <v>785</v>
      </c>
      <c r="D39" s="351">
        <v>392</v>
      </c>
      <c r="E39" s="352">
        <v>1178</v>
      </c>
      <c r="F39" s="202">
        <f t="shared" si="0"/>
        <v>2355</v>
      </c>
      <c r="G39" s="202">
        <f t="shared" si="1"/>
        <v>2355</v>
      </c>
    </row>
    <row r="40" spans="1:7" ht="15">
      <c r="A40" s="346">
        <v>32</v>
      </c>
      <c r="B40" s="347" t="s">
        <v>917</v>
      </c>
      <c r="C40" s="10">
        <v>387</v>
      </c>
      <c r="D40" s="351">
        <v>177</v>
      </c>
      <c r="E40" s="352">
        <v>592</v>
      </c>
      <c r="F40" s="202">
        <f t="shared" si="0"/>
        <v>1156</v>
      </c>
      <c r="G40" s="202">
        <f t="shared" si="1"/>
        <v>1156</v>
      </c>
    </row>
    <row r="41" spans="1:7" ht="15">
      <c r="A41" s="346">
        <v>33</v>
      </c>
      <c r="B41" s="347" t="s">
        <v>918</v>
      </c>
      <c r="C41" s="10">
        <v>686</v>
      </c>
      <c r="D41" s="351">
        <v>218</v>
      </c>
      <c r="E41" s="352">
        <v>816</v>
      </c>
      <c r="F41" s="202">
        <f t="shared" si="0"/>
        <v>1720</v>
      </c>
      <c r="G41" s="202">
        <f t="shared" si="1"/>
        <v>1720</v>
      </c>
    </row>
    <row r="42" spans="1:7" ht="15">
      <c r="A42" s="346">
        <v>34</v>
      </c>
      <c r="B42" s="347" t="s">
        <v>919</v>
      </c>
      <c r="C42" s="10">
        <v>462</v>
      </c>
      <c r="D42" s="351">
        <v>138</v>
      </c>
      <c r="E42" s="352">
        <v>499</v>
      </c>
      <c r="F42" s="202">
        <f t="shared" si="0"/>
        <v>1099</v>
      </c>
      <c r="G42" s="202">
        <f t="shared" si="1"/>
        <v>1099</v>
      </c>
    </row>
    <row r="43" spans="1:7" ht="12.75">
      <c r="A43" s="3" t="s">
        <v>19</v>
      </c>
      <c r="B43" s="9"/>
      <c r="C43" s="350">
        <f>SUM(C9:C42)</f>
        <v>21257</v>
      </c>
      <c r="D43" s="350">
        <f>SUM(D9:D42)</f>
        <v>8383</v>
      </c>
      <c r="E43" s="350">
        <f>SUM(E9:E42)</f>
        <v>24936</v>
      </c>
      <c r="F43" s="350">
        <f>SUM(C43:E43)</f>
        <v>54576</v>
      </c>
      <c r="G43" s="350">
        <f>SUM(G9:G42)</f>
        <v>54574</v>
      </c>
    </row>
    <row r="45" ht="12.75">
      <c r="A45" s="203" t="s">
        <v>268</v>
      </c>
    </row>
    <row r="47" spans="4:5" ht="12.75">
      <c r="D47" s="520"/>
      <c r="E47" s="16"/>
    </row>
    <row r="48" spans="1:7" ht="15" customHeight="1">
      <c r="A48" s="204"/>
      <c r="B48" s="204"/>
      <c r="C48" s="204"/>
      <c r="D48" s="204"/>
      <c r="E48" s="204"/>
      <c r="F48" s="738" t="s">
        <v>13</v>
      </c>
      <c r="G48" s="738"/>
    </row>
    <row r="49" spans="1:7" ht="15" customHeight="1">
      <c r="A49" s="204"/>
      <c r="B49" s="204"/>
      <c r="C49" s="204"/>
      <c r="D49" s="204"/>
      <c r="E49" s="204"/>
      <c r="F49" s="738" t="s">
        <v>14</v>
      </c>
      <c r="G49" s="738"/>
    </row>
    <row r="50" spans="1:7" ht="15" customHeight="1">
      <c r="A50" s="204"/>
      <c r="B50" s="204"/>
      <c r="C50" s="204"/>
      <c r="D50" s="204"/>
      <c r="E50" s="204"/>
      <c r="F50" s="738" t="s">
        <v>88</v>
      </c>
      <c r="G50" s="738"/>
    </row>
    <row r="51" spans="1:7" ht="12.75">
      <c r="A51" s="204" t="s">
        <v>12</v>
      </c>
      <c r="C51" s="204"/>
      <c r="D51" s="204"/>
      <c r="E51" s="204"/>
      <c r="F51" s="739" t="s">
        <v>85</v>
      </c>
      <c r="G51" s="739"/>
    </row>
    <row r="52" spans="1:7" ht="12.75">
      <c r="A52" s="204"/>
      <c r="B52" s="204"/>
      <c r="C52" s="204"/>
      <c r="D52" s="204"/>
      <c r="E52" s="204"/>
      <c r="F52" s="204"/>
      <c r="G52" s="204"/>
    </row>
  </sheetData>
  <sheetProtection/>
  <mergeCells count="7">
    <mergeCell ref="F50:G50"/>
    <mergeCell ref="F51:G51"/>
    <mergeCell ref="A1:G1"/>
    <mergeCell ref="A2:G2"/>
    <mergeCell ref="A4:G4"/>
    <mergeCell ref="F48:G48"/>
    <mergeCell ref="F49:G4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6" r:id="rId1"/>
</worksheet>
</file>

<file path=xl/worksheets/sheet70.xml><?xml version="1.0" encoding="utf-8"?>
<worksheet xmlns="http://schemas.openxmlformats.org/spreadsheetml/2006/main" xmlns:r="http://schemas.openxmlformats.org/officeDocument/2006/relationships">
  <dimension ref="A1:IU55"/>
  <sheetViews>
    <sheetView view="pageBreakPreview" zoomScaleNormal="90" zoomScaleSheetLayoutView="100" zoomScalePageLayoutView="0" workbookViewId="0" topLeftCell="A10">
      <pane xSplit="2" ySplit="5" topLeftCell="C15" activePane="bottomRight" state="frozen"/>
      <selection pane="topLeft" activeCell="A10" sqref="A10"/>
      <selection pane="topRight" activeCell="C10" sqref="C10"/>
      <selection pane="bottomLeft" activeCell="A15" sqref="A15"/>
      <selection pane="bottomRight" activeCell="D19" sqref="D19"/>
    </sheetView>
  </sheetViews>
  <sheetFormatPr defaultColWidth="9.140625" defaultRowHeight="12.75"/>
  <cols>
    <col min="1" max="1" width="4.7109375" style="170" customWidth="1"/>
    <col min="2" max="2" width="33.421875" style="170" customWidth="1"/>
    <col min="3" max="3" width="10.8515625" style="170" bestFit="1" customWidth="1"/>
    <col min="4" max="5" width="10.00390625" style="170" customWidth="1"/>
    <col min="6" max="7" width="10.8515625" style="170" bestFit="1" customWidth="1"/>
    <col min="8" max="9" width="10.00390625" style="170" customWidth="1"/>
    <col min="10" max="11" width="10.8515625" style="170" bestFit="1" customWidth="1"/>
    <col min="12" max="13" width="10.00390625" style="170" customWidth="1"/>
    <col min="14" max="15" width="10.8515625" style="170" bestFit="1" customWidth="1"/>
    <col min="16" max="17" width="10.00390625" style="170" customWidth="1"/>
    <col min="18" max="19" width="10.8515625" style="170" bestFit="1" customWidth="1"/>
    <col min="20" max="21" width="10.00390625" style="170" customWidth="1"/>
    <col min="22" max="23" width="10.8515625" style="170" bestFit="1" customWidth="1"/>
    <col min="24" max="25" width="10.00390625" style="170" customWidth="1"/>
    <col min="26" max="28" width="10.8515625" style="170" bestFit="1" customWidth="1"/>
    <col min="29" max="29" width="10.00390625" style="170" customWidth="1"/>
    <col min="30" max="30" width="12.140625" style="170" bestFit="1" customWidth="1"/>
    <col min="31" max="16384" width="9.140625" style="170" customWidth="1"/>
  </cols>
  <sheetData>
    <row r="1" spans="19:27" ht="15">
      <c r="S1" s="1043" t="s">
        <v>555</v>
      </c>
      <c r="T1" s="1043"/>
      <c r="U1" s="1043"/>
      <c r="V1" s="1043"/>
      <c r="W1" s="1043"/>
      <c r="X1" s="1043"/>
      <c r="Y1" s="1043"/>
      <c r="Z1" s="1043"/>
      <c r="AA1" s="1043"/>
    </row>
    <row r="2" spans="8:27" ht="15.75">
      <c r="H2" s="171"/>
      <c r="I2" s="171"/>
      <c r="J2" s="171"/>
      <c r="K2" s="172"/>
      <c r="L2" s="171" t="s">
        <v>0</v>
      </c>
      <c r="M2" s="172"/>
      <c r="N2" s="172"/>
      <c r="O2" s="172"/>
      <c r="P2" s="172"/>
      <c r="Q2" s="172"/>
      <c r="R2" s="172"/>
      <c r="S2" s="172"/>
      <c r="T2" s="172"/>
      <c r="U2" s="172"/>
      <c r="V2" s="172"/>
      <c r="W2" s="172"/>
      <c r="X2" s="172"/>
      <c r="Y2" s="172"/>
      <c r="Z2" s="172"/>
      <c r="AA2" s="172"/>
    </row>
    <row r="3" spans="7:27" ht="15.75">
      <c r="G3" s="171"/>
      <c r="H3" s="171"/>
      <c r="I3" s="171"/>
      <c r="J3" s="171"/>
      <c r="K3" s="172"/>
      <c r="L3" s="172"/>
      <c r="M3" s="172"/>
      <c r="N3" s="172"/>
      <c r="O3" s="172"/>
      <c r="P3" s="172"/>
      <c r="Q3" s="172"/>
      <c r="R3" s="172"/>
      <c r="S3" s="172"/>
      <c r="T3" s="172"/>
      <c r="U3" s="172"/>
      <c r="V3" s="172"/>
      <c r="W3" s="172"/>
      <c r="X3" s="172"/>
      <c r="Y3" s="172"/>
      <c r="Z3" s="172"/>
      <c r="AA3" s="172"/>
    </row>
    <row r="4" spans="2:27" ht="18">
      <c r="B4" s="1044" t="s">
        <v>704</v>
      </c>
      <c r="C4" s="1044"/>
      <c r="D4" s="1044"/>
      <c r="E4" s="1044"/>
      <c r="F4" s="1044"/>
      <c r="G4" s="1044"/>
      <c r="H4" s="1044"/>
      <c r="I4" s="1044"/>
      <c r="J4" s="1044"/>
      <c r="K4" s="1044"/>
      <c r="L4" s="1044"/>
      <c r="M4" s="1044"/>
      <c r="N4" s="1044"/>
      <c r="O4" s="1044"/>
      <c r="P4" s="1044"/>
      <c r="Q4" s="1044"/>
      <c r="R4" s="1044"/>
      <c r="S4" s="1044"/>
      <c r="T4" s="1044"/>
      <c r="U4" s="1044"/>
      <c r="V4" s="1044"/>
      <c r="W4" s="1044"/>
      <c r="X4" s="1044"/>
      <c r="Y4" s="1044"/>
      <c r="Z4" s="1044"/>
      <c r="AA4" s="1044"/>
    </row>
    <row r="6" spans="2:27" ht="15.75">
      <c r="B6" s="1045" t="s">
        <v>717</v>
      </c>
      <c r="C6" s="1045"/>
      <c r="D6" s="1045"/>
      <c r="E6" s="1045"/>
      <c r="F6" s="1045"/>
      <c r="G6" s="1045"/>
      <c r="H6" s="1045"/>
      <c r="I6" s="1045"/>
      <c r="J6" s="1045"/>
      <c r="K6" s="1045"/>
      <c r="L6" s="1045"/>
      <c r="M6" s="1045"/>
      <c r="N6" s="1045"/>
      <c r="O6" s="1045"/>
      <c r="P6" s="1045"/>
      <c r="Q6" s="1045"/>
      <c r="R6" s="1045"/>
      <c r="S6" s="1045"/>
      <c r="T6" s="1045"/>
      <c r="U6" s="1045"/>
      <c r="V6" s="1045"/>
      <c r="W6" s="1045"/>
      <c r="X6" s="1045"/>
      <c r="Y6" s="1045"/>
      <c r="Z6" s="1045"/>
      <c r="AA6" s="1045"/>
    </row>
    <row r="8" spans="1:2" ht="12.75">
      <c r="A8" s="1046" t="s">
        <v>163</v>
      </c>
      <c r="B8" s="1046"/>
    </row>
    <row r="9" spans="1:29" ht="18">
      <c r="A9" s="173"/>
      <c r="B9" s="173"/>
      <c r="AB9" s="1032" t="s">
        <v>251</v>
      </c>
      <c r="AC9" s="1032"/>
    </row>
    <row r="10" spans="1:255" ht="12.75" customHeight="1">
      <c r="A10" s="1033" t="s">
        <v>2</v>
      </c>
      <c r="B10" s="1033" t="s">
        <v>112</v>
      </c>
      <c r="C10" s="1035" t="s">
        <v>27</v>
      </c>
      <c r="D10" s="1036"/>
      <c r="E10" s="1036"/>
      <c r="F10" s="1036"/>
      <c r="G10" s="1036"/>
      <c r="H10" s="1036"/>
      <c r="I10" s="1036"/>
      <c r="J10" s="1036"/>
      <c r="K10" s="1036"/>
      <c r="L10" s="1036"/>
      <c r="M10" s="1037"/>
      <c r="N10" s="392"/>
      <c r="O10" s="1035" t="s">
        <v>28</v>
      </c>
      <c r="P10" s="1036"/>
      <c r="Q10" s="1036"/>
      <c r="R10" s="1036"/>
      <c r="S10" s="1036"/>
      <c r="T10" s="1036"/>
      <c r="U10" s="1036"/>
      <c r="V10" s="1036"/>
      <c r="W10" s="1036"/>
      <c r="X10" s="1036"/>
      <c r="Y10" s="1037"/>
      <c r="Z10" s="397"/>
      <c r="AA10" s="1055" t="s">
        <v>142</v>
      </c>
      <c r="AB10" s="1055"/>
      <c r="AC10" s="1055"/>
      <c r="AD10" s="1047" t="s">
        <v>924</v>
      </c>
      <c r="AE10" s="175"/>
      <c r="AF10" s="175"/>
      <c r="AG10" s="175"/>
      <c r="AH10" s="175"/>
      <c r="AI10" s="176"/>
      <c r="AJ10" s="177"/>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75"/>
      <c r="BW10" s="175"/>
      <c r="BX10" s="175"/>
      <c r="BY10" s="175"/>
      <c r="BZ10" s="175"/>
      <c r="CA10" s="175"/>
      <c r="CB10" s="175"/>
      <c r="CC10" s="175"/>
      <c r="CD10" s="175"/>
      <c r="CE10" s="175"/>
      <c r="CF10" s="175"/>
      <c r="CG10" s="175"/>
      <c r="CH10" s="175"/>
      <c r="CI10" s="175"/>
      <c r="CJ10" s="175"/>
      <c r="CK10" s="175"/>
      <c r="CL10" s="175"/>
      <c r="CM10" s="175"/>
      <c r="CN10" s="175"/>
      <c r="CO10" s="175"/>
      <c r="CP10" s="175"/>
      <c r="CQ10" s="175"/>
      <c r="CR10" s="175"/>
      <c r="CS10" s="175"/>
      <c r="CT10" s="175"/>
      <c r="CU10" s="175"/>
      <c r="CV10" s="175"/>
      <c r="CW10" s="175"/>
      <c r="CX10" s="175"/>
      <c r="CY10" s="175"/>
      <c r="CZ10" s="175"/>
      <c r="DA10" s="175"/>
      <c r="DB10" s="175"/>
      <c r="DC10" s="175"/>
      <c r="DD10" s="175"/>
      <c r="DE10" s="175"/>
      <c r="DF10" s="175"/>
      <c r="DG10" s="175"/>
      <c r="DH10" s="175"/>
      <c r="DI10" s="175"/>
      <c r="DJ10" s="175"/>
      <c r="DK10" s="175"/>
      <c r="DL10" s="175"/>
      <c r="DM10" s="175"/>
      <c r="DN10" s="175"/>
      <c r="DO10" s="175"/>
      <c r="DP10" s="175"/>
      <c r="DQ10" s="175"/>
      <c r="DR10" s="175"/>
      <c r="DS10" s="175"/>
      <c r="DT10" s="175"/>
      <c r="DU10" s="175"/>
      <c r="DV10" s="175"/>
      <c r="DW10" s="175"/>
      <c r="DX10" s="175"/>
      <c r="DY10" s="175"/>
      <c r="DZ10" s="175"/>
      <c r="EA10" s="175"/>
      <c r="EB10" s="175"/>
      <c r="EC10" s="175"/>
      <c r="ED10" s="175"/>
      <c r="EE10" s="175"/>
      <c r="EF10" s="175"/>
      <c r="EG10" s="175"/>
      <c r="EH10" s="175"/>
      <c r="EI10" s="175"/>
      <c r="EJ10" s="175"/>
      <c r="EK10" s="175"/>
      <c r="EL10" s="175"/>
      <c r="EM10" s="175"/>
      <c r="EN10" s="175"/>
      <c r="EO10" s="175"/>
      <c r="EP10" s="175"/>
      <c r="EQ10" s="175"/>
      <c r="ER10" s="175"/>
      <c r="ES10" s="175"/>
      <c r="ET10" s="175"/>
      <c r="EU10" s="175"/>
      <c r="EV10" s="175"/>
      <c r="EW10" s="175"/>
      <c r="EX10" s="175"/>
      <c r="EY10" s="175"/>
      <c r="EZ10" s="175"/>
      <c r="FA10" s="175"/>
      <c r="FB10" s="175"/>
      <c r="FC10" s="175"/>
      <c r="FD10" s="175"/>
      <c r="FE10" s="175"/>
      <c r="FF10" s="175"/>
      <c r="FG10" s="175"/>
      <c r="FH10" s="175"/>
      <c r="FI10" s="175"/>
      <c r="FJ10" s="175"/>
      <c r="FK10" s="175"/>
      <c r="FL10" s="175"/>
      <c r="FM10" s="175"/>
      <c r="FN10" s="175"/>
      <c r="FO10" s="175"/>
      <c r="FP10" s="175"/>
      <c r="FQ10" s="175"/>
      <c r="FR10" s="175"/>
      <c r="FS10" s="175"/>
      <c r="FT10" s="175"/>
      <c r="FU10" s="175"/>
      <c r="FV10" s="175"/>
      <c r="FW10" s="175"/>
      <c r="FX10" s="175"/>
      <c r="FY10" s="175"/>
      <c r="FZ10" s="175"/>
      <c r="GA10" s="175"/>
      <c r="GB10" s="175"/>
      <c r="GC10" s="175"/>
      <c r="GD10" s="175"/>
      <c r="GE10" s="175"/>
      <c r="GF10" s="175"/>
      <c r="GG10" s="175"/>
      <c r="GH10" s="175"/>
      <c r="GI10" s="175"/>
      <c r="GJ10" s="175"/>
      <c r="GK10" s="175"/>
      <c r="GL10" s="175"/>
      <c r="GM10" s="175"/>
      <c r="GN10" s="175"/>
      <c r="GO10" s="175"/>
      <c r="GP10" s="175"/>
      <c r="GQ10" s="175"/>
      <c r="GR10" s="175"/>
      <c r="GS10" s="175"/>
      <c r="GT10" s="175"/>
      <c r="GU10" s="175"/>
      <c r="GV10" s="175"/>
      <c r="GW10" s="175"/>
      <c r="GX10" s="175"/>
      <c r="GY10" s="175"/>
      <c r="GZ10" s="175"/>
      <c r="HA10" s="175"/>
      <c r="HB10" s="175"/>
      <c r="HC10" s="175"/>
      <c r="HD10" s="175"/>
      <c r="HE10" s="175"/>
      <c r="HF10" s="175"/>
      <c r="HG10" s="175"/>
      <c r="HH10" s="175"/>
      <c r="HI10" s="175"/>
      <c r="HJ10" s="175"/>
      <c r="HK10" s="175"/>
      <c r="HL10" s="175"/>
      <c r="HM10" s="175"/>
      <c r="HN10" s="175"/>
      <c r="HO10" s="175"/>
      <c r="HP10" s="175"/>
      <c r="HQ10" s="175"/>
      <c r="HR10" s="175"/>
      <c r="HS10" s="175"/>
      <c r="HT10" s="175"/>
      <c r="HU10" s="175"/>
      <c r="HV10" s="175"/>
      <c r="HW10" s="175"/>
      <c r="HX10" s="175"/>
      <c r="HY10" s="175"/>
      <c r="HZ10" s="175"/>
      <c r="IA10" s="175"/>
      <c r="IB10" s="175"/>
      <c r="IC10" s="175"/>
      <c r="ID10" s="175"/>
      <c r="IE10" s="175"/>
      <c r="IF10" s="175"/>
      <c r="IG10" s="175"/>
      <c r="IH10" s="175"/>
      <c r="II10" s="175"/>
      <c r="IJ10" s="175"/>
      <c r="IK10" s="175"/>
      <c r="IL10" s="175"/>
      <c r="IM10" s="175"/>
      <c r="IN10" s="175"/>
      <c r="IO10" s="175"/>
      <c r="IP10" s="175"/>
      <c r="IQ10" s="175"/>
      <c r="IR10" s="175"/>
      <c r="IS10" s="175"/>
      <c r="IT10" s="175"/>
      <c r="IU10" s="175"/>
    </row>
    <row r="11" spans="1:255" ht="12.75" customHeight="1">
      <c r="A11" s="1034"/>
      <c r="B11" s="1034"/>
      <c r="C11" s="1029" t="s">
        <v>176</v>
      </c>
      <c r="D11" s="1030"/>
      <c r="E11" s="1030"/>
      <c r="F11" s="1031"/>
      <c r="G11" s="1029" t="s">
        <v>177</v>
      </c>
      <c r="H11" s="1030"/>
      <c r="I11" s="1031"/>
      <c r="J11" s="179"/>
      <c r="K11" s="1029" t="s">
        <v>19</v>
      </c>
      <c r="L11" s="1030"/>
      <c r="M11" s="1030"/>
      <c r="N11" s="1031"/>
      <c r="O11" s="1029" t="s">
        <v>176</v>
      </c>
      <c r="P11" s="1030"/>
      <c r="Q11" s="1030"/>
      <c r="R11" s="1031"/>
      <c r="S11" s="1029" t="s">
        <v>177</v>
      </c>
      <c r="T11" s="1030"/>
      <c r="U11" s="1031"/>
      <c r="V11" s="425"/>
      <c r="W11" s="1040" t="s">
        <v>19</v>
      </c>
      <c r="X11" s="1041"/>
      <c r="Y11" s="1041"/>
      <c r="Z11" s="1042"/>
      <c r="AA11" s="1055"/>
      <c r="AB11" s="1055"/>
      <c r="AC11" s="1055"/>
      <c r="AD11" s="1048"/>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5"/>
      <c r="BL11" s="175"/>
      <c r="BM11" s="175"/>
      <c r="BN11" s="175"/>
      <c r="BO11" s="175"/>
      <c r="BP11" s="175"/>
      <c r="BQ11" s="175"/>
      <c r="BR11" s="175"/>
      <c r="BS11" s="175"/>
      <c r="BT11" s="175"/>
      <c r="BU11" s="175"/>
      <c r="BV11" s="175"/>
      <c r="BW11" s="175"/>
      <c r="BX11" s="175"/>
      <c r="BY11" s="175"/>
      <c r="BZ11" s="175"/>
      <c r="CA11" s="175"/>
      <c r="CB11" s="175"/>
      <c r="CC11" s="175"/>
      <c r="CD11" s="175"/>
      <c r="CE11" s="175"/>
      <c r="CF11" s="175"/>
      <c r="CG11" s="175"/>
      <c r="CH11" s="175"/>
      <c r="CI11" s="175"/>
      <c r="CJ11" s="175"/>
      <c r="CK11" s="175"/>
      <c r="CL11" s="175"/>
      <c r="CM11" s="175"/>
      <c r="CN11" s="175"/>
      <c r="CO11" s="175"/>
      <c r="CP11" s="175"/>
      <c r="CQ11" s="175"/>
      <c r="CR11" s="175"/>
      <c r="CS11" s="175"/>
      <c r="CT11" s="175"/>
      <c r="CU11" s="175"/>
      <c r="CV11" s="175"/>
      <c r="CW11" s="175"/>
      <c r="CX11" s="175"/>
      <c r="CY11" s="175"/>
      <c r="CZ11" s="175"/>
      <c r="DA11" s="175"/>
      <c r="DB11" s="175"/>
      <c r="DC11" s="175"/>
      <c r="DD11" s="175"/>
      <c r="DE11" s="175"/>
      <c r="DF11" s="175"/>
      <c r="DG11" s="175"/>
      <c r="DH11" s="175"/>
      <c r="DI11" s="175"/>
      <c r="DJ11" s="175"/>
      <c r="DK11" s="175"/>
      <c r="DL11" s="175"/>
      <c r="DM11" s="175"/>
      <c r="DN11" s="175"/>
      <c r="DO11" s="175"/>
      <c r="DP11" s="175"/>
      <c r="DQ11" s="175"/>
      <c r="DR11" s="175"/>
      <c r="DS11" s="175"/>
      <c r="DT11" s="175"/>
      <c r="DU11" s="175"/>
      <c r="DV11" s="175"/>
      <c r="DW11" s="175"/>
      <c r="DX11" s="175"/>
      <c r="DY11" s="175"/>
      <c r="DZ11" s="175"/>
      <c r="EA11" s="175"/>
      <c r="EB11" s="175"/>
      <c r="EC11" s="175"/>
      <c r="ED11" s="175"/>
      <c r="EE11" s="175"/>
      <c r="EF11" s="175"/>
      <c r="EG11" s="175"/>
      <c r="EH11" s="175"/>
      <c r="EI11" s="175"/>
      <c r="EJ11" s="175"/>
      <c r="EK11" s="175"/>
      <c r="EL11" s="175"/>
      <c r="EM11" s="175"/>
      <c r="EN11" s="175"/>
      <c r="EO11" s="175"/>
      <c r="EP11" s="175"/>
      <c r="EQ11" s="175"/>
      <c r="ER11" s="175"/>
      <c r="ES11" s="175"/>
      <c r="ET11" s="175"/>
      <c r="EU11" s="175"/>
      <c r="EV11" s="175"/>
      <c r="EW11" s="175"/>
      <c r="EX11" s="175"/>
      <c r="EY11" s="175"/>
      <c r="EZ11" s="175"/>
      <c r="FA11" s="175"/>
      <c r="FB11" s="175"/>
      <c r="FC11" s="175"/>
      <c r="FD11" s="175"/>
      <c r="FE11" s="175"/>
      <c r="FF11" s="175"/>
      <c r="FG11" s="175"/>
      <c r="FH11" s="175"/>
      <c r="FI11" s="175"/>
      <c r="FJ11" s="175"/>
      <c r="FK11" s="175"/>
      <c r="FL11" s="175"/>
      <c r="FM11" s="175"/>
      <c r="FN11" s="175"/>
      <c r="FO11" s="175"/>
      <c r="FP11" s="175"/>
      <c r="FQ11" s="175"/>
      <c r="FR11" s="175"/>
      <c r="FS11" s="175"/>
      <c r="FT11" s="175"/>
      <c r="FU11" s="175"/>
      <c r="FV11" s="175"/>
      <c r="FW11" s="175"/>
      <c r="FX11" s="175"/>
      <c r="FY11" s="175"/>
      <c r="FZ11" s="175"/>
      <c r="GA11" s="175"/>
      <c r="GB11" s="175"/>
      <c r="GC11" s="175"/>
      <c r="GD11" s="175"/>
      <c r="GE11" s="175"/>
      <c r="GF11" s="175"/>
      <c r="GG11" s="175"/>
      <c r="GH11" s="175"/>
      <c r="GI11" s="175"/>
      <c r="GJ11" s="175"/>
      <c r="GK11" s="175"/>
      <c r="GL11" s="175"/>
      <c r="GM11" s="175"/>
      <c r="GN11" s="175"/>
      <c r="GO11" s="175"/>
      <c r="GP11" s="175"/>
      <c r="GQ11" s="175"/>
      <c r="GR11" s="175"/>
      <c r="GS11" s="175"/>
      <c r="GT11" s="175"/>
      <c r="GU11" s="175"/>
      <c r="GV11" s="175"/>
      <c r="GW11" s="175"/>
      <c r="GX11" s="175"/>
      <c r="GY11" s="175"/>
      <c r="GZ11" s="175"/>
      <c r="HA11" s="175"/>
      <c r="HB11" s="175"/>
      <c r="HC11" s="175"/>
      <c r="HD11" s="175"/>
      <c r="HE11" s="175"/>
      <c r="HF11" s="175"/>
      <c r="HG11" s="175"/>
      <c r="HH11" s="175"/>
      <c r="HI11" s="175"/>
      <c r="HJ11" s="175"/>
      <c r="HK11" s="175"/>
      <c r="HL11" s="175"/>
      <c r="HM11" s="175"/>
      <c r="HN11" s="175"/>
      <c r="HO11" s="175"/>
      <c r="HP11" s="175"/>
      <c r="HQ11" s="175"/>
      <c r="HR11" s="175"/>
      <c r="HS11" s="175"/>
      <c r="HT11" s="175"/>
      <c r="HU11" s="175"/>
      <c r="HV11" s="175"/>
      <c r="HW11" s="175"/>
      <c r="HX11" s="175"/>
      <c r="HY11" s="175"/>
      <c r="HZ11" s="175"/>
      <c r="IA11" s="175"/>
      <c r="IB11" s="175"/>
      <c r="IC11" s="175"/>
      <c r="ID11" s="175"/>
      <c r="IE11" s="175"/>
      <c r="IF11" s="175"/>
      <c r="IG11" s="175"/>
      <c r="IH11" s="175"/>
      <c r="II11" s="175"/>
      <c r="IJ11" s="175"/>
      <c r="IK11" s="175"/>
      <c r="IL11" s="175"/>
      <c r="IM11" s="175"/>
      <c r="IN11" s="175"/>
      <c r="IO11" s="175"/>
      <c r="IP11" s="175"/>
      <c r="IQ11" s="175"/>
      <c r="IR11" s="175"/>
      <c r="IS11" s="175"/>
      <c r="IT11" s="175"/>
      <c r="IU11" s="175"/>
    </row>
    <row r="12" spans="1:255" ht="12.75">
      <c r="A12" s="174"/>
      <c r="B12" s="174"/>
      <c r="C12" s="178" t="s">
        <v>252</v>
      </c>
      <c r="D12" s="179" t="s">
        <v>45</v>
      </c>
      <c r="E12" s="180" t="s">
        <v>46</v>
      </c>
      <c r="F12" s="179" t="s">
        <v>924</v>
      </c>
      <c r="G12" s="178" t="s">
        <v>252</v>
      </c>
      <c r="H12" s="179" t="s">
        <v>45</v>
      </c>
      <c r="I12" s="180" t="s">
        <v>46</v>
      </c>
      <c r="J12" s="179" t="s">
        <v>924</v>
      </c>
      <c r="K12" s="178" t="s">
        <v>252</v>
      </c>
      <c r="L12" s="179" t="s">
        <v>45</v>
      </c>
      <c r="M12" s="180" t="s">
        <v>46</v>
      </c>
      <c r="N12" s="179" t="s">
        <v>924</v>
      </c>
      <c r="O12" s="178" t="s">
        <v>252</v>
      </c>
      <c r="P12" s="179" t="s">
        <v>45</v>
      </c>
      <c r="Q12" s="180" t="s">
        <v>46</v>
      </c>
      <c r="R12" s="179" t="s">
        <v>924</v>
      </c>
      <c r="S12" s="178" t="s">
        <v>252</v>
      </c>
      <c r="T12" s="179" t="s">
        <v>45</v>
      </c>
      <c r="U12" s="180" t="s">
        <v>46</v>
      </c>
      <c r="V12" s="179" t="s">
        <v>924</v>
      </c>
      <c r="W12" s="178" t="s">
        <v>252</v>
      </c>
      <c r="X12" s="179" t="s">
        <v>45</v>
      </c>
      <c r="Y12" s="180" t="s">
        <v>46</v>
      </c>
      <c r="Z12" s="180" t="s">
        <v>924</v>
      </c>
      <c r="AA12" s="174" t="s">
        <v>252</v>
      </c>
      <c r="AB12" s="174" t="s">
        <v>45</v>
      </c>
      <c r="AC12" s="174" t="s">
        <v>46</v>
      </c>
      <c r="AD12" s="1048"/>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c r="BY12" s="175"/>
      <c r="BZ12" s="175"/>
      <c r="CA12" s="175"/>
      <c r="CB12" s="175"/>
      <c r="CC12" s="175"/>
      <c r="CD12" s="175"/>
      <c r="CE12" s="175"/>
      <c r="CF12" s="175"/>
      <c r="CG12" s="175"/>
      <c r="CH12" s="175"/>
      <c r="CI12" s="175"/>
      <c r="CJ12" s="175"/>
      <c r="CK12" s="175"/>
      <c r="CL12" s="175"/>
      <c r="CM12" s="175"/>
      <c r="CN12" s="175"/>
      <c r="CO12" s="175"/>
      <c r="CP12" s="175"/>
      <c r="CQ12" s="175"/>
      <c r="CR12" s="175"/>
      <c r="CS12" s="175"/>
      <c r="CT12" s="175"/>
      <c r="CU12" s="175"/>
      <c r="CV12" s="175"/>
      <c r="CW12" s="175"/>
      <c r="CX12" s="175"/>
      <c r="CY12" s="175"/>
      <c r="CZ12" s="175"/>
      <c r="DA12" s="175"/>
      <c r="DB12" s="175"/>
      <c r="DC12" s="175"/>
      <c r="DD12" s="175"/>
      <c r="DE12" s="175"/>
      <c r="DF12" s="175"/>
      <c r="DG12" s="175"/>
      <c r="DH12" s="175"/>
      <c r="DI12" s="175"/>
      <c r="DJ12" s="175"/>
      <c r="DK12" s="175"/>
      <c r="DL12" s="175"/>
      <c r="DM12" s="175"/>
      <c r="DN12" s="175"/>
      <c r="DO12" s="175"/>
      <c r="DP12" s="175"/>
      <c r="DQ12" s="175"/>
      <c r="DR12" s="175"/>
      <c r="DS12" s="175"/>
      <c r="DT12" s="175"/>
      <c r="DU12" s="175"/>
      <c r="DV12" s="175"/>
      <c r="DW12" s="175"/>
      <c r="DX12" s="175"/>
      <c r="DY12" s="175"/>
      <c r="DZ12" s="175"/>
      <c r="EA12" s="175"/>
      <c r="EB12" s="175"/>
      <c r="EC12" s="175"/>
      <c r="ED12" s="175"/>
      <c r="EE12" s="175"/>
      <c r="EF12" s="175"/>
      <c r="EG12" s="175"/>
      <c r="EH12" s="175"/>
      <c r="EI12" s="175"/>
      <c r="EJ12" s="175"/>
      <c r="EK12" s="175"/>
      <c r="EL12" s="175"/>
      <c r="EM12" s="175"/>
      <c r="EN12" s="175"/>
      <c r="EO12" s="175"/>
      <c r="EP12" s="175"/>
      <c r="EQ12" s="175"/>
      <c r="ER12" s="175"/>
      <c r="ES12" s="175"/>
      <c r="ET12" s="175"/>
      <c r="EU12" s="175"/>
      <c r="EV12" s="175"/>
      <c r="EW12" s="175"/>
      <c r="EX12" s="175"/>
      <c r="EY12" s="175"/>
      <c r="EZ12" s="175"/>
      <c r="FA12" s="175"/>
      <c r="FB12" s="175"/>
      <c r="FC12" s="175"/>
      <c r="FD12" s="175"/>
      <c r="FE12" s="175"/>
      <c r="FF12" s="175"/>
      <c r="FG12" s="175"/>
      <c r="FH12" s="175"/>
      <c r="FI12" s="175"/>
      <c r="FJ12" s="175"/>
      <c r="FK12" s="175"/>
      <c r="FL12" s="175"/>
      <c r="FM12" s="175"/>
      <c r="FN12" s="175"/>
      <c r="FO12" s="175"/>
      <c r="FP12" s="175"/>
      <c r="FQ12" s="175"/>
      <c r="FR12" s="175"/>
      <c r="FS12" s="175"/>
      <c r="FT12" s="175"/>
      <c r="FU12" s="175"/>
      <c r="FV12" s="175"/>
      <c r="FW12" s="175"/>
      <c r="FX12" s="175"/>
      <c r="FY12" s="175"/>
      <c r="FZ12" s="175"/>
      <c r="GA12" s="175"/>
      <c r="GB12" s="175"/>
      <c r="GC12" s="175"/>
      <c r="GD12" s="175"/>
      <c r="GE12" s="175"/>
      <c r="GF12" s="175"/>
      <c r="GG12" s="175"/>
      <c r="GH12" s="175"/>
      <c r="GI12" s="175"/>
      <c r="GJ12" s="175"/>
      <c r="GK12" s="175"/>
      <c r="GL12" s="175"/>
      <c r="GM12" s="175"/>
      <c r="GN12" s="175"/>
      <c r="GO12" s="175"/>
      <c r="GP12" s="175"/>
      <c r="GQ12" s="175"/>
      <c r="GR12" s="175"/>
      <c r="GS12" s="175"/>
      <c r="GT12" s="175"/>
      <c r="GU12" s="175"/>
      <c r="GV12" s="175"/>
      <c r="GW12" s="175"/>
      <c r="GX12" s="175"/>
      <c r="GY12" s="175"/>
      <c r="GZ12" s="175"/>
      <c r="HA12" s="175"/>
      <c r="HB12" s="175"/>
      <c r="HC12" s="175"/>
      <c r="HD12" s="175"/>
      <c r="HE12" s="175"/>
      <c r="HF12" s="175"/>
      <c r="HG12" s="175"/>
      <c r="HH12" s="175"/>
      <c r="HI12" s="175"/>
      <c r="HJ12" s="175"/>
      <c r="HK12" s="175"/>
      <c r="HL12" s="175"/>
      <c r="HM12" s="175"/>
      <c r="HN12" s="175"/>
      <c r="HO12" s="175"/>
      <c r="HP12" s="175"/>
      <c r="HQ12" s="175"/>
      <c r="HR12" s="175"/>
      <c r="HS12" s="175"/>
      <c r="HT12" s="175"/>
      <c r="HU12" s="175"/>
      <c r="HV12" s="175"/>
      <c r="HW12" s="175"/>
      <c r="HX12" s="175"/>
      <c r="HY12" s="175"/>
      <c r="HZ12" s="175"/>
      <c r="IA12" s="175"/>
      <c r="IB12" s="175"/>
      <c r="IC12" s="175"/>
      <c r="ID12" s="175"/>
      <c r="IE12" s="175"/>
      <c r="IF12" s="175"/>
      <c r="IG12" s="175"/>
      <c r="IH12" s="175"/>
      <c r="II12" s="175"/>
      <c r="IJ12" s="175"/>
      <c r="IK12" s="175"/>
      <c r="IL12" s="175"/>
      <c r="IM12" s="175"/>
      <c r="IN12" s="175"/>
      <c r="IO12" s="175"/>
      <c r="IP12" s="175"/>
      <c r="IQ12" s="175"/>
      <c r="IR12" s="175"/>
      <c r="IS12" s="175"/>
      <c r="IT12" s="175"/>
      <c r="IU12" s="175"/>
    </row>
    <row r="13" spans="1:255" ht="12.75">
      <c r="A13" s="174">
        <v>1</v>
      </c>
      <c r="B13" s="174">
        <v>2</v>
      </c>
      <c r="C13" s="174">
        <v>3</v>
      </c>
      <c r="D13" s="174">
        <v>4</v>
      </c>
      <c r="E13" s="174">
        <v>5</v>
      </c>
      <c r="F13" s="174"/>
      <c r="G13" s="174">
        <v>7</v>
      </c>
      <c r="H13" s="174">
        <v>8</v>
      </c>
      <c r="I13" s="174">
        <v>9</v>
      </c>
      <c r="J13" s="174"/>
      <c r="K13" s="174">
        <v>11</v>
      </c>
      <c r="L13" s="174">
        <v>12</v>
      </c>
      <c r="M13" s="174">
        <v>13</v>
      </c>
      <c r="N13" s="174"/>
      <c r="O13" s="174">
        <v>15</v>
      </c>
      <c r="P13" s="174">
        <v>16</v>
      </c>
      <c r="Q13" s="174">
        <v>17</v>
      </c>
      <c r="R13" s="174"/>
      <c r="S13" s="174">
        <v>19</v>
      </c>
      <c r="T13" s="174">
        <v>20</v>
      </c>
      <c r="U13" s="174">
        <v>21</v>
      </c>
      <c r="V13" s="174"/>
      <c r="W13" s="174">
        <v>23</v>
      </c>
      <c r="X13" s="174">
        <v>24</v>
      </c>
      <c r="Y13" s="174">
        <v>25</v>
      </c>
      <c r="Z13" s="174"/>
      <c r="AA13" s="174">
        <v>27</v>
      </c>
      <c r="AB13" s="174">
        <v>28</v>
      </c>
      <c r="AC13" s="174">
        <v>29</v>
      </c>
      <c r="AD13" s="1049"/>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181"/>
      <c r="BK13" s="181"/>
      <c r="BL13" s="181"/>
      <c r="BM13" s="181"/>
      <c r="BN13" s="181"/>
      <c r="BO13" s="181"/>
      <c r="BP13" s="181"/>
      <c r="BQ13" s="181"/>
      <c r="BR13" s="181"/>
      <c r="BS13" s="181"/>
      <c r="BT13" s="181"/>
      <c r="BU13" s="181"/>
      <c r="BV13" s="181"/>
      <c r="BW13" s="181"/>
      <c r="BX13" s="181"/>
      <c r="BY13" s="181"/>
      <c r="BZ13" s="181"/>
      <c r="CA13" s="181"/>
      <c r="CB13" s="181"/>
      <c r="CC13" s="181"/>
      <c r="CD13" s="181"/>
      <c r="CE13" s="181"/>
      <c r="CF13" s="181"/>
      <c r="CG13" s="181"/>
      <c r="CH13" s="181"/>
      <c r="CI13" s="181"/>
      <c r="CJ13" s="181"/>
      <c r="CK13" s="181"/>
      <c r="CL13" s="181"/>
      <c r="CM13" s="181"/>
      <c r="CN13" s="181"/>
      <c r="CO13" s="181"/>
      <c r="CP13" s="181"/>
      <c r="CQ13" s="181"/>
      <c r="CR13" s="181"/>
      <c r="CS13" s="181"/>
      <c r="CT13" s="181"/>
      <c r="CU13" s="181"/>
      <c r="CV13" s="181"/>
      <c r="CW13" s="181"/>
      <c r="CX13" s="181"/>
      <c r="CY13" s="181"/>
      <c r="CZ13" s="181"/>
      <c r="DA13" s="181"/>
      <c r="DB13" s="181"/>
      <c r="DC13" s="181"/>
      <c r="DD13" s="181"/>
      <c r="DE13" s="181"/>
      <c r="DF13" s="181"/>
      <c r="DG13" s="181"/>
      <c r="DH13" s="181"/>
      <c r="DI13" s="181"/>
      <c r="DJ13" s="181"/>
      <c r="DK13" s="181"/>
      <c r="DL13" s="181"/>
      <c r="DM13" s="181"/>
      <c r="DN13" s="181"/>
      <c r="DO13" s="181"/>
      <c r="DP13" s="181"/>
      <c r="DQ13" s="181"/>
      <c r="DR13" s="181"/>
      <c r="DS13" s="181"/>
      <c r="DT13" s="181"/>
      <c r="DU13" s="181"/>
      <c r="DV13" s="181"/>
      <c r="DW13" s="181"/>
      <c r="DX13" s="181"/>
      <c r="DY13" s="181"/>
      <c r="DZ13" s="181"/>
      <c r="EA13" s="181"/>
      <c r="EB13" s="181"/>
      <c r="EC13" s="181"/>
      <c r="ED13" s="181"/>
      <c r="EE13" s="181"/>
      <c r="EF13" s="181"/>
      <c r="EG13" s="181"/>
      <c r="EH13" s="181"/>
      <c r="EI13" s="181"/>
      <c r="EJ13" s="181"/>
      <c r="EK13" s="181"/>
      <c r="EL13" s="181"/>
      <c r="EM13" s="181"/>
      <c r="EN13" s="181"/>
      <c r="EO13" s="181"/>
      <c r="EP13" s="181"/>
      <c r="EQ13" s="181"/>
      <c r="ER13" s="181"/>
      <c r="ES13" s="181"/>
      <c r="ET13" s="181"/>
      <c r="EU13" s="181"/>
      <c r="EV13" s="181"/>
      <c r="EW13" s="181"/>
      <c r="EX13" s="181"/>
      <c r="EY13" s="181"/>
      <c r="EZ13" s="181"/>
      <c r="FA13" s="181"/>
      <c r="FB13" s="181"/>
      <c r="FC13" s="181"/>
      <c r="FD13" s="181"/>
      <c r="FE13" s="181"/>
      <c r="FF13" s="181"/>
      <c r="FG13" s="181"/>
      <c r="FH13" s="181"/>
      <c r="FI13" s="181"/>
      <c r="FJ13" s="181"/>
      <c r="FK13" s="181"/>
      <c r="FL13" s="181"/>
      <c r="FM13" s="181"/>
      <c r="FN13" s="181"/>
      <c r="FO13" s="181"/>
      <c r="FP13" s="181"/>
      <c r="FQ13" s="181"/>
      <c r="FR13" s="181"/>
      <c r="FS13" s="181"/>
      <c r="FT13" s="181"/>
      <c r="FU13" s="181"/>
      <c r="FV13" s="181"/>
      <c r="FW13" s="181"/>
      <c r="FX13" s="181"/>
      <c r="FY13" s="181"/>
      <c r="FZ13" s="181"/>
      <c r="GA13" s="181"/>
      <c r="GB13" s="181"/>
      <c r="GC13" s="181"/>
      <c r="GD13" s="181"/>
      <c r="GE13" s="181"/>
      <c r="GF13" s="181"/>
      <c r="GG13" s="181"/>
      <c r="GH13" s="181"/>
      <c r="GI13" s="181"/>
      <c r="GJ13" s="181"/>
      <c r="GK13" s="181"/>
      <c r="GL13" s="181"/>
      <c r="GM13" s="181"/>
      <c r="GN13" s="181"/>
      <c r="GO13" s="181"/>
      <c r="GP13" s="181"/>
      <c r="GQ13" s="181"/>
      <c r="GR13" s="181"/>
      <c r="GS13" s="181"/>
      <c r="GT13" s="181"/>
      <c r="GU13" s="181"/>
      <c r="GV13" s="181"/>
      <c r="GW13" s="181"/>
      <c r="GX13" s="181"/>
      <c r="GY13" s="181"/>
      <c r="GZ13" s="181"/>
      <c r="HA13" s="181"/>
      <c r="HB13" s="181"/>
      <c r="HC13" s="181"/>
      <c r="HD13" s="181"/>
      <c r="HE13" s="181"/>
      <c r="HF13" s="181"/>
      <c r="HG13" s="181"/>
      <c r="HH13" s="181"/>
      <c r="HI13" s="181"/>
      <c r="HJ13" s="181"/>
      <c r="HK13" s="181"/>
      <c r="HL13" s="181"/>
      <c r="HM13" s="181"/>
      <c r="HN13" s="181"/>
      <c r="HO13" s="181"/>
      <c r="HP13" s="181"/>
      <c r="HQ13" s="181"/>
      <c r="HR13" s="181"/>
      <c r="HS13" s="181"/>
      <c r="HT13" s="181"/>
      <c r="HU13" s="181"/>
      <c r="HV13" s="181"/>
      <c r="HW13" s="181"/>
      <c r="HX13" s="181"/>
      <c r="HY13" s="181"/>
      <c r="HZ13" s="181"/>
      <c r="IA13" s="181"/>
      <c r="IB13" s="181"/>
      <c r="IC13" s="181"/>
      <c r="ID13" s="181"/>
      <c r="IE13" s="181"/>
      <c r="IF13" s="181"/>
      <c r="IG13" s="181"/>
      <c r="IH13" s="181"/>
      <c r="II13" s="181"/>
      <c r="IJ13" s="181"/>
      <c r="IK13" s="181"/>
      <c r="IL13" s="181"/>
      <c r="IM13" s="181"/>
      <c r="IN13" s="181"/>
      <c r="IO13" s="181"/>
      <c r="IP13" s="181"/>
      <c r="IQ13" s="181"/>
      <c r="IR13" s="181"/>
      <c r="IS13" s="181"/>
      <c r="IT13" s="181"/>
      <c r="IU13" s="181"/>
    </row>
    <row r="14" spans="1:255" ht="12.75" customHeight="1">
      <c r="A14" s="1059" t="s">
        <v>244</v>
      </c>
      <c r="B14" s="1060"/>
      <c r="C14" s="498"/>
      <c r="D14" s="498"/>
      <c r="E14" s="498"/>
      <c r="F14" s="498"/>
      <c r="G14" s="498"/>
      <c r="H14" s="498"/>
      <c r="I14" s="498"/>
      <c r="J14" s="498"/>
      <c r="K14" s="498"/>
      <c r="L14" s="498"/>
      <c r="M14" s="498"/>
      <c r="N14" s="498"/>
      <c r="O14" s="498"/>
      <c r="P14" s="498"/>
      <c r="Q14" s="498"/>
      <c r="R14" s="498"/>
      <c r="S14" s="498"/>
      <c r="T14" s="498"/>
      <c r="U14" s="498"/>
      <c r="V14" s="498"/>
      <c r="W14" s="498"/>
      <c r="X14" s="498"/>
      <c r="Y14" s="498"/>
      <c r="Z14" s="498"/>
      <c r="AA14" s="499"/>
      <c r="AB14" s="500"/>
      <c r="AC14" s="500"/>
      <c r="AD14" s="500"/>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181"/>
      <c r="BN14" s="181"/>
      <c r="BO14" s="181"/>
      <c r="BP14" s="181"/>
      <c r="BQ14" s="181"/>
      <c r="BR14" s="181"/>
      <c r="BS14" s="181"/>
      <c r="BT14" s="181"/>
      <c r="BU14" s="181"/>
      <c r="BV14" s="181"/>
      <c r="BW14" s="181"/>
      <c r="BX14" s="181"/>
      <c r="BY14" s="181"/>
      <c r="BZ14" s="181"/>
      <c r="CA14" s="181"/>
      <c r="CB14" s="181"/>
      <c r="CC14" s="181"/>
      <c r="CD14" s="181"/>
      <c r="CE14" s="181"/>
      <c r="CF14" s="181"/>
      <c r="CG14" s="181"/>
      <c r="CH14" s="181"/>
      <c r="CI14" s="181"/>
      <c r="CJ14" s="181"/>
      <c r="CK14" s="181"/>
      <c r="CL14" s="181"/>
      <c r="CM14" s="181"/>
      <c r="CN14" s="181"/>
      <c r="CO14" s="181"/>
      <c r="CP14" s="181"/>
      <c r="CQ14" s="181"/>
      <c r="CR14" s="181"/>
      <c r="CS14" s="181"/>
      <c r="CT14" s="181"/>
      <c r="CU14" s="181"/>
      <c r="CV14" s="181"/>
      <c r="CW14" s="181"/>
      <c r="CX14" s="181"/>
      <c r="CY14" s="181"/>
      <c r="CZ14" s="181"/>
      <c r="DA14" s="181"/>
      <c r="DB14" s="181"/>
      <c r="DC14" s="181"/>
      <c r="DD14" s="181"/>
      <c r="DE14" s="181"/>
      <c r="DF14" s="181"/>
      <c r="DG14" s="181"/>
      <c r="DH14" s="181"/>
      <c r="DI14" s="181"/>
      <c r="DJ14" s="181"/>
      <c r="DK14" s="181"/>
      <c r="DL14" s="181"/>
      <c r="DM14" s="181"/>
      <c r="DN14" s="181"/>
      <c r="DO14" s="181"/>
      <c r="DP14" s="181"/>
      <c r="DQ14" s="181"/>
      <c r="DR14" s="181"/>
      <c r="DS14" s="181"/>
      <c r="DT14" s="181"/>
      <c r="DU14" s="181"/>
      <c r="DV14" s="181"/>
      <c r="DW14" s="181"/>
      <c r="DX14" s="181"/>
      <c r="DY14" s="181"/>
      <c r="DZ14" s="181"/>
      <c r="EA14" s="181"/>
      <c r="EB14" s="181"/>
      <c r="EC14" s="181"/>
      <c r="ED14" s="181"/>
      <c r="EE14" s="181"/>
      <c r="EF14" s="181"/>
      <c r="EG14" s="181"/>
      <c r="EH14" s="181"/>
      <c r="EI14" s="181"/>
      <c r="EJ14" s="181"/>
      <c r="EK14" s="181"/>
      <c r="EL14" s="181"/>
      <c r="EM14" s="181"/>
      <c r="EN14" s="181"/>
      <c r="EO14" s="181"/>
      <c r="EP14" s="181"/>
      <c r="EQ14" s="181"/>
      <c r="ER14" s="181"/>
      <c r="ES14" s="181"/>
      <c r="ET14" s="181"/>
      <c r="EU14" s="181"/>
      <c r="EV14" s="181"/>
      <c r="EW14" s="181"/>
      <c r="EX14" s="181"/>
      <c r="EY14" s="181"/>
      <c r="EZ14" s="181"/>
      <c r="FA14" s="181"/>
      <c r="FB14" s="181"/>
      <c r="FC14" s="181"/>
      <c r="FD14" s="181"/>
      <c r="FE14" s="181"/>
      <c r="FF14" s="181"/>
      <c r="FG14" s="181"/>
      <c r="FH14" s="181"/>
      <c r="FI14" s="181"/>
      <c r="FJ14" s="181"/>
      <c r="FK14" s="181"/>
      <c r="FL14" s="181"/>
      <c r="FM14" s="181"/>
      <c r="FN14" s="181"/>
      <c r="FO14" s="181"/>
      <c r="FP14" s="181"/>
      <c r="FQ14" s="181"/>
      <c r="FR14" s="181"/>
      <c r="FS14" s="181"/>
      <c r="FT14" s="181"/>
      <c r="FU14" s="181"/>
      <c r="FV14" s="181"/>
      <c r="FW14" s="181"/>
      <c r="FX14" s="181"/>
      <c r="FY14" s="181"/>
      <c r="FZ14" s="181"/>
      <c r="GA14" s="181"/>
      <c r="GB14" s="181"/>
      <c r="GC14" s="181"/>
      <c r="GD14" s="181"/>
      <c r="GE14" s="181"/>
      <c r="GF14" s="181"/>
      <c r="GG14" s="181"/>
      <c r="GH14" s="181"/>
      <c r="GI14" s="181"/>
      <c r="GJ14" s="181"/>
      <c r="GK14" s="181"/>
      <c r="GL14" s="181"/>
      <c r="GM14" s="181"/>
      <c r="GN14" s="181"/>
      <c r="GO14" s="181"/>
      <c r="GP14" s="181"/>
      <c r="GQ14" s="181"/>
      <c r="GR14" s="181"/>
      <c r="GS14" s="181"/>
      <c r="GT14" s="181"/>
      <c r="GU14" s="181"/>
      <c r="GV14" s="181"/>
      <c r="GW14" s="181"/>
      <c r="GX14" s="181"/>
      <c r="GY14" s="181"/>
      <c r="GZ14" s="181"/>
      <c r="HA14" s="181"/>
      <c r="HB14" s="181"/>
      <c r="HC14" s="181"/>
      <c r="HD14" s="181"/>
      <c r="HE14" s="181"/>
      <c r="HF14" s="181"/>
      <c r="HG14" s="181"/>
      <c r="HH14" s="181"/>
      <c r="HI14" s="181"/>
      <c r="HJ14" s="181"/>
      <c r="HK14" s="181"/>
      <c r="HL14" s="181"/>
      <c r="HM14" s="181"/>
      <c r="HN14" s="181"/>
      <c r="HO14" s="181"/>
      <c r="HP14" s="181"/>
      <c r="HQ14" s="181"/>
      <c r="HR14" s="181"/>
      <c r="HS14" s="181"/>
      <c r="HT14" s="181"/>
      <c r="HU14" s="181"/>
      <c r="HV14" s="181"/>
      <c r="HW14" s="181"/>
      <c r="HX14" s="181"/>
      <c r="HY14" s="181"/>
      <c r="HZ14" s="181"/>
      <c r="IA14" s="181"/>
      <c r="IB14" s="181"/>
      <c r="IC14" s="181"/>
      <c r="ID14" s="181"/>
      <c r="IE14" s="181"/>
      <c r="IF14" s="181"/>
      <c r="IG14" s="181"/>
      <c r="IH14" s="181"/>
      <c r="II14" s="181"/>
      <c r="IJ14" s="181"/>
      <c r="IK14" s="181"/>
      <c r="IL14" s="181"/>
      <c r="IM14" s="181"/>
      <c r="IN14" s="181"/>
      <c r="IO14" s="181"/>
      <c r="IP14" s="181"/>
      <c r="IQ14" s="181"/>
      <c r="IR14" s="181"/>
      <c r="IS14" s="181"/>
      <c r="IT14" s="181"/>
      <c r="IU14" s="181"/>
    </row>
    <row r="15" spans="1:30" ht="15.75">
      <c r="A15" s="505">
        <v>1</v>
      </c>
      <c r="B15" s="506" t="s">
        <v>127</v>
      </c>
      <c r="C15" s="501">
        <f>F15*72.54%</f>
        <v>1498.3268580306003</v>
      </c>
      <c r="D15" s="501">
        <f>F15*19.53%</f>
        <v>403.39569254670005</v>
      </c>
      <c r="E15" s="501">
        <f>F15*7.93%</f>
        <v>163.7955884227</v>
      </c>
      <c r="F15" s="501">
        <f>N15</f>
        <v>2065.5181390000002</v>
      </c>
      <c r="G15" s="501">
        <f>J15*72.54%</f>
        <v>0</v>
      </c>
      <c r="H15" s="501">
        <f>J15*19.53%</f>
        <v>0</v>
      </c>
      <c r="I15" s="501">
        <f>J15*7.93%</f>
        <v>0</v>
      </c>
      <c r="J15" s="501">
        <f>N15-F15</f>
        <v>0</v>
      </c>
      <c r="K15" s="501">
        <f>N15*72.54%</f>
        <v>1498.3268580306003</v>
      </c>
      <c r="L15" s="501">
        <f>N15*19.53%</f>
        <v>403.39569254670005</v>
      </c>
      <c r="M15" s="501">
        <f>N15*7.93%</f>
        <v>163.7955884227</v>
      </c>
      <c r="N15" s="501">
        <v>2065.5181390000002</v>
      </c>
      <c r="O15" s="501">
        <f>R15*72.54%</f>
        <v>1399.1249805155999</v>
      </c>
      <c r="P15" s="501">
        <f>R15*19.53%</f>
        <v>376.6874947542</v>
      </c>
      <c r="Q15" s="501">
        <f>R15*7.93%</f>
        <v>152.95093873019997</v>
      </c>
      <c r="R15" s="501">
        <f>Z15</f>
        <v>1928.7634139999998</v>
      </c>
      <c r="S15" s="501">
        <f>V15*72.54%</f>
        <v>0</v>
      </c>
      <c r="T15" s="501">
        <f>V15*19.53%</f>
        <v>0</v>
      </c>
      <c r="U15" s="501">
        <f>V15*7.93%</f>
        <v>0</v>
      </c>
      <c r="V15" s="501">
        <f>Z15-R15</f>
        <v>0</v>
      </c>
      <c r="W15" s="501">
        <f>Z15*72.54%</f>
        <v>1399.1249805155999</v>
      </c>
      <c r="X15" s="501">
        <f>Z15*19.53%</f>
        <v>376.6874947542</v>
      </c>
      <c r="Y15" s="501">
        <f>Z15*7.93%</f>
        <v>152.95093873019997</v>
      </c>
      <c r="Z15" s="501">
        <v>1928.7634139999998</v>
      </c>
      <c r="AA15" s="501">
        <f>AD15*72.54%</f>
        <v>2897.4518385462</v>
      </c>
      <c r="AB15" s="501">
        <f>AD15*19.53%</f>
        <v>780.0831873009</v>
      </c>
      <c r="AC15" s="501">
        <f>AD15*7.93%</f>
        <v>316.74652715289994</v>
      </c>
      <c r="AD15" s="501">
        <f>Z15+N15</f>
        <v>3994.281553</v>
      </c>
    </row>
    <row r="16" spans="1:30" ht="15.75">
      <c r="A16" s="505">
        <v>2</v>
      </c>
      <c r="B16" s="506" t="s">
        <v>480</v>
      </c>
      <c r="C16" s="501">
        <f>F16*72.54%</f>
        <v>13885.53639434442</v>
      </c>
      <c r="D16" s="501">
        <f>F16*19.53%</f>
        <v>3738.41364463119</v>
      </c>
      <c r="E16" s="501">
        <f>F16*7.93%</f>
        <v>1517.9529033243898</v>
      </c>
      <c r="F16" s="501">
        <f>N16*60%</f>
        <v>19141.9029423</v>
      </c>
      <c r="G16" s="501">
        <f>J16*72.54%</f>
        <v>9257.02426289628</v>
      </c>
      <c r="H16" s="501">
        <f>J16*19.53%</f>
        <v>2492.27576308746</v>
      </c>
      <c r="I16" s="501">
        <f>J16*7.93%</f>
        <v>1011.9686022162599</v>
      </c>
      <c r="J16" s="501">
        <f>N16-F16</f>
        <v>12761.2686282</v>
      </c>
      <c r="K16" s="501">
        <f>N16*72.54%</f>
        <v>23142.5606572407</v>
      </c>
      <c r="L16" s="501">
        <f>N16*19.53%</f>
        <v>6230.68940771865</v>
      </c>
      <c r="M16" s="501">
        <f>N16*7.93%</f>
        <v>2529.92150554065</v>
      </c>
      <c r="N16" s="501">
        <v>31903.1715705</v>
      </c>
      <c r="O16" s="501">
        <f>R16*72.54%</f>
        <v>12936.498726004309</v>
      </c>
      <c r="P16" s="501">
        <f>R16*19.53%</f>
        <v>3482.903503155006</v>
      </c>
      <c r="Q16" s="501">
        <f>R16*7.93%</f>
        <v>1414.2050578606859</v>
      </c>
      <c r="R16" s="501">
        <f>Z16*60%</f>
        <v>17833.60728702</v>
      </c>
      <c r="S16" s="501">
        <f>V16*72.54%</f>
        <v>8624.332484002874</v>
      </c>
      <c r="T16" s="501">
        <f>V16*19.53%</f>
        <v>2321.9356687700047</v>
      </c>
      <c r="U16" s="501">
        <f>V16*7.93%</f>
        <v>942.8033719071242</v>
      </c>
      <c r="V16" s="501">
        <f>Z16-R16</f>
        <v>11889.071524680003</v>
      </c>
      <c r="W16" s="501">
        <f>Z16*72.54%</f>
        <v>21560.831210007185</v>
      </c>
      <c r="X16" s="501">
        <f>Z16*19.53%</f>
        <v>5804.83917192501</v>
      </c>
      <c r="Y16" s="501">
        <f>Z16*7.93%</f>
        <v>2357.00842976781</v>
      </c>
      <c r="Z16" s="501">
        <v>29722.678811700003</v>
      </c>
      <c r="AA16" s="502">
        <f>AD16*72.54%</f>
        <v>44703.39186724789</v>
      </c>
      <c r="AB16" s="502">
        <f>AD16*19.53%</f>
        <v>12035.528579643662</v>
      </c>
      <c r="AC16" s="502">
        <f>AD16*7.93%</f>
        <v>4886.92993530846</v>
      </c>
      <c r="AD16" s="501">
        <f>Z16+N16</f>
        <v>61625.850382200006</v>
      </c>
    </row>
    <row r="17" spans="1:30" ht="30">
      <c r="A17" s="505">
        <v>3</v>
      </c>
      <c r="B17" s="506" t="s">
        <v>131</v>
      </c>
      <c r="C17" s="501">
        <f>F17*72.54%</f>
        <v>2265.7898016</v>
      </c>
      <c r="D17" s="501">
        <f>F17*19.53%</f>
        <v>610.0203312</v>
      </c>
      <c r="E17" s="501">
        <f>F17*7.93%</f>
        <v>247.69386719999997</v>
      </c>
      <c r="F17" s="501">
        <f>N17*60%</f>
        <v>3123.504</v>
      </c>
      <c r="G17" s="501">
        <f>J17*72.54%</f>
        <v>1510.5265344000002</v>
      </c>
      <c r="H17" s="501">
        <f>J17*19.53%</f>
        <v>406.68022080000003</v>
      </c>
      <c r="I17" s="501">
        <f>J17*7.93%</f>
        <v>165.1292448</v>
      </c>
      <c r="J17" s="501">
        <f>N17-F17</f>
        <v>2082.3360000000002</v>
      </c>
      <c r="K17" s="501">
        <f>N17*72.54%</f>
        <v>3776.3163360000003</v>
      </c>
      <c r="L17" s="501">
        <f>N17*19.53%</f>
        <v>1016.700552</v>
      </c>
      <c r="M17" s="501">
        <f>N17*7.93%</f>
        <v>412.823112</v>
      </c>
      <c r="N17" s="501">
        <v>5205.84</v>
      </c>
      <c r="O17" s="501">
        <f>R17*72.54%</f>
        <v>3776.7951000000003</v>
      </c>
      <c r="P17" s="501">
        <f>R17*19.53%</f>
        <v>1016.82945</v>
      </c>
      <c r="Q17" s="501">
        <f>R17*7.93%</f>
        <v>412.87545</v>
      </c>
      <c r="R17" s="501">
        <f>Z17*60%</f>
        <v>5206.5</v>
      </c>
      <c r="S17" s="501">
        <f>V17*72.54%</f>
        <v>2517.8634</v>
      </c>
      <c r="T17" s="501">
        <f>V17*19.53%</f>
        <v>677.8863</v>
      </c>
      <c r="U17" s="501">
        <f>V17*7.93%</f>
        <v>275.2503</v>
      </c>
      <c r="V17" s="501">
        <f>Z17-R17</f>
        <v>3471</v>
      </c>
      <c r="W17" s="501">
        <f>Z17*72.54%</f>
        <v>6294.6585000000005</v>
      </c>
      <c r="X17" s="501">
        <f>Z17*19.53%</f>
        <v>1694.71575</v>
      </c>
      <c r="Y17" s="501">
        <f>Z17*7.93%</f>
        <v>688.1257499999999</v>
      </c>
      <c r="Z17" s="501">
        <v>8677.5</v>
      </c>
      <c r="AA17" s="501">
        <f>AD17*72.54%</f>
        <v>10070.974836000001</v>
      </c>
      <c r="AB17" s="501">
        <f>AD17*19.53%</f>
        <v>2711.416302</v>
      </c>
      <c r="AC17" s="501">
        <f>AD17*7.93%</f>
        <v>1100.948862</v>
      </c>
      <c r="AD17" s="501">
        <f>Z17+N17</f>
        <v>13883.34</v>
      </c>
    </row>
    <row r="18" spans="1:30" ht="15.75">
      <c r="A18" s="505">
        <v>4</v>
      </c>
      <c r="B18" s="506" t="s">
        <v>129</v>
      </c>
      <c r="C18" s="501">
        <f>F18*72.54%</f>
        <v>798.0193330082999</v>
      </c>
      <c r="D18" s="501">
        <f>F18*19.53%</f>
        <v>214.85135888684997</v>
      </c>
      <c r="E18" s="501">
        <f>F18*7.93%</f>
        <v>87.23867260484998</v>
      </c>
      <c r="F18" s="501">
        <f>N18</f>
        <v>1100.1093644999999</v>
      </c>
      <c r="G18" s="501">
        <f>J18*72.54%</f>
        <v>0</v>
      </c>
      <c r="H18" s="501">
        <f>J18*19.53%</f>
        <v>0</v>
      </c>
      <c r="I18" s="501">
        <f>J18*7.93%</f>
        <v>0</v>
      </c>
      <c r="J18" s="501">
        <f>N18-F18</f>
        <v>0</v>
      </c>
      <c r="K18" s="501">
        <f>N18*72.54%</f>
        <v>798.0193330082999</v>
      </c>
      <c r="L18" s="501">
        <f>N18*19.53%</f>
        <v>214.85135888684997</v>
      </c>
      <c r="M18" s="501">
        <f>N18*7.93%</f>
        <v>87.23867260484998</v>
      </c>
      <c r="N18" s="501">
        <v>1100.1093644999999</v>
      </c>
      <c r="O18" s="501">
        <f>R18*72.54%</f>
        <v>745.17892015905</v>
      </c>
      <c r="P18" s="501">
        <f>R18*19.53%</f>
        <v>200.625093888975</v>
      </c>
      <c r="Q18" s="501">
        <f>R18*7.93%</f>
        <v>81.46221170197498</v>
      </c>
      <c r="R18" s="501">
        <f>Z18</f>
        <v>1027.2662257499999</v>
      </c>
      <c r="S18" s="501">
        <f>V18*72.54%</f>
        <v>0</v>
      </c>
      <c r="T18" s="501">
        <f>V18*19.53%</f>
        <v>0</v>
      </c>
      <c r="U18" s="501">
        <f>V18*7.93%</f>
        <v>0</v>
      </c>
      <c r="V18" s="501">
        <f>Z18-R18</f>
        <v>0</v>
      </c>
      <c r="W18" s="501">
        <f>Z18*72.54%</f>
        <v>745.17892015905</v>
      </c>
      <c r="X18" s="501">
        <f>Z18*19.53%</f>
        <v>200.625093888975</v>
      </c>
      <c r="Y18" s="501">
        <f>Z18*7.93%</f>
        <v>81.46221170197498</v>
      </c>
      <c r="Z18" s="501">
        <v>1027.2662257499999</v>
      </c>
      <c r="AA18" s="501">
        <f>AD18*72.54%</f>
        <v>1543.19825316735</v>
      </c>
      <c r="AB18" s="501">
        <f>AD18*19.53%</f>
        <v>415.47645277582495</v>
      </c>
      <c r="AC18" s="501">
        <f>AD18*7.93%</f>
        <v>168.70088430682497</v>
      </c>
      <c r="AD18" s="501">
        <f>Z18+N18</f>
        <v>2127.3755902499997</v>
      </c>
    </row>
    <row r="19" spans="1:30" ht="15.75">
      <c r="A19" s="505">
        <v>5</v>
      </c>
      <c r="B19" s="506" t="s">
        <v>130</v>
      </c>
      <c r="C19" s="501">
        <f>F19*72.54%</f>
        <v>498.08715444854977</v>
      </c>
      <c r="D19" s="501">
        <f>F19*19.53%</f>
        <v>134.100387736148</v>
      </c>
      <c r="E19" s="501">
        <f>F19*7.93%</f>
        <v>54.450387851902384</v>
      </c>
      <c r="F19" s="501">
        <f>(F15+F16+F17+F18)*2.7%</f>
        <v>686.6379300366001</v>
      </c>
      <c r="G19" s="501">
        <f>J19*72.54%</f>
        <v>0</v>
      </c>
      <c r="H19" s="501">
        <f>J19*19.53%</f>
        <v>0</v>
      </c>
      <c r="I19" s="501">
        <f>J19*7.93%</f>
        <v>0</v>
      </c>
      <c r="J19" s="501">
        <v>0</v>
      </c>
      <c r="K19" s="501">
        <f>N19*72.54%</f>
        <v>498.08715444854977</v>
      </c>
      <c r="L19" s="501">
        <f>N19*19.53%</f>
        <v>134.100387736148</v>
      </c>
      <c r="M19" s="501">
        <f>N19*7.93%</f>
        <v>54.450387851902384</v>
      </c>
      <c r="N19" s="501">
        <f>F19</f>
        <v>686.6379300366001</v>
      </c>
      <c r="O19" s="501">
        <f>R19*72.54%</f>
        <v>509.155138620332</v>
      </c>
      <c r="P19" s="501">
        <f>R19*19.53%</f>
        <v>137.0802296285509</v>
      </c>
      <c r="Q19" s="501">
        <f>R19*7.93%</f>
        <v>55.66032877390726</v>
      </c>
      <c r="R19" s="501">
        <f>(R15+R16+R17+R18)*2.7%</f>
        <v>701.8956970227902</v>
      </c>
      <c r="S19" s="501">
        <f>V19*72.54%</f>
        <v>0</v>
      </c>
      <c r="T19" s="501">
        <f>V19*19.53%</f>
        <v>0</v>
      </c>
      <c r="U19" s="501">
        <f>V19*7.93%</f>
        <v>0</v>
      </c>
      <c r="V19" s="501">
        <v>0</v>
      </c>
      <c r="W19" s="501">
        <f>Z19*72.54%</f>
        <v>509.155138620332</v>
      </c>
      <c r="X19" s="501">
        <f>Z19*19.53%</f>
        <v>137.0802296285509</v>
      </c>
      <c r="Y19" s="501">
        <f>Z19*7.93%</f>
        <v>55.66032877390726</v>
      </c>
      <c r="Z19" s="501">
        <f>R19</f>
        <v>701.8956970227902</v>
      </c>
      <c r="AA19" s="501">
        <f>AD19*72.54%</f>
        <v>1007.2422930688817</v>
      </c>
      <c r="AB19" s="501">
        <f>AD19*19.53%</f>
        <v>271.18061736469895</v>
      </c>
      <c r="AC19" s="501">
        <f>AD19*7.93%</f>
        <v>110.11071662580964</v>
      </c>
      <c r="AD19" s="501">
        <f>Z19+N19</f>
        <v>1388.5336270593903</v>
      </c>
    </row>
    <row r="20" spans="1:30" ht="15.75">
      <c r="A20" s="1050" t="s">
        <v>924</v>
      </c>
      <c r="B20" s="1051"/>
      <c r="C20" s="504">
        <f>C15+C16+C17+C18+C19</f>
        <v>18945.759541431868</v>
      </c>
      <c r="D20" s="504">
        <f aca="true" t="shared" si="0" ref="D20:AD20">D15+D16+D17+D18+D19</f>
        <v>5100.781415000889</v>
      </c>
      <c r="E20" s="504">
        <f t="shared" si="0"/>
        <v>2071.131419403842</v>
      </c>
      <c r="F20" s="504">
        <f t="shared" si="0"/>
        <v>26117.6723758366</v>
      </c>
      <c r="G20" s="504">
        <f t="shared" si="0"/>
        <v>10767.55079729628</v>
      </c>
      <c r="H20" s="504">
        <f t="shared" si="0"/>
        <v>2898.9559838874598</v>
      </c>
      <c r="I20" s="504">
        <f t="shared" si="0"/>
        <v>1177.09784701626</v>
      </c>
      <c r="J20" s="504">
        <f t="shared" si="0"/>
        <v>14843.604628199999</v>
      </c>
      <c r="K20" s="504">
        <f t="shared" si="0"/>
        <v>29713.310338728148</v>
      </c>
      <c r="L20" s="504">
        <f t="shared" si="0"/>
        <v>7999.737398888348</v>
      </c>
      <c r="M20" s="504">
        <f t="shared" si="0"/>
        <v>3248.229266420102</v>
      </c>
      <c r="N20" s="504">
        <f t="shared" si="0"/>
        <v>40961.2770040366</v>
      </c>
      <c r="O20" s="504">
        <f t="shared" si="0"/>
        <v>19366.75286529929</v>
      </c>
      <c r="P20" s="504">
        <f t="shared" si="0"/>
        <v>5214.125771426732</v>
      </c>
      <c r="Q20" s="504">
        <f t="shared" si="0"/>
        <v>2117.153987066768</v>
      </c>
      <c r="R20" s="504">
        <f t="shared" si="0"/>
        <v>26698.032623792795</v>
      </c>
      <c r="S20" s="504">
        <f t="shared" si="0"/>
        <v>11142.195884002875</v>
      </c>
      <c r="T20" s="504">
        <f t="shared" si="0"/>
        <v>2999.821968770005</v>
      </c>
      <c r="U20" s="504">
        <f t="shared" si="0"/>
        <v>1218.0536719071242</v>
      </c>
      <c r="V20" s="504">
        <f t="shared" si="0"/>
        <v>15360.071524680003</v>
      </c>
      <c r="W20" s="504">
        <f t="shared" si="0"/>
        <v>30508.94874930217</v>
      </c>
      <c r="X20" s="504">
        <f t="shared" si="0"/>
        <v>8213.947740196736</v>
      </c>
      <c r="Y20" s="504">
        <f t="shared" si="0"/>
        <v>3335.207658973892</v>
      </c>
      <c r="Z20" s="504">
        <f t="shared" si="0"/>
        <v>42058.10414847279</v>
      </c>
      <c r="AA20" s="504">
        <f t="shared" si="0"/>
        <v>60222.259088030325</v>
      </c>
      <c r="AB20" s="504">
        <f t="shared" si="0"/>
        <v>16213.685139085084</v>
      </c>
      <c r="AC20" s="504">
        <f t="shared" si="0"/>
        <v>6583.436925393995</v>
      </c>
      <c r="AD20" s="504">
        <f t="shared" si="0"/>
        <v>83019.38115250938</v>
      </c>
    </row>
    <row r="21" spans="1:30" ht="15.75">
      <c r="A21" s="1057" t="s">
        <v>245</v>
      </c>
      <c r="B21" s="1058"/>
      <c r="C21" s="503"/>
      <c r="D21" s="503"/>
      <c r="E21" s="503"/>
      <c r="F21" s="503"/>
      <c r="G21" s="503"/>
      <c r="H21" s="503"/>
      <c r="I21" s="503"/>
      <c r="J21" s="503"/>
      <c r="K21" s="503"/>
      <c r="L21" s="503"/>
      <c r="M21" s="503"/>
      <c r="N21" s="503"/>
      <c r="O21" s="503"/>
      <c r="P21" s="503"/>
      <c r="Q21" s="503"/>
      <c r="R21" s="503"/>
      <c r="S21" s="503"/>
      <c r="T21" s="503"/>
      <c r="U21" s="503"/>
      <c r="V21" s="503"/>
      <c r="W21" s="503"/>
      <c r="X21" s="503"/>
      <c r="Y21" s="503"/>
      <c r="Z21" s="503"/>
      <c r="AA21" s="503"/>
      <c r="AB21" s="503"/>
      <c r="AC21" s="503"/>
      <c r="AD21" s="503"/>
    </row>
    <row r="22" spans="1:30" ht="15.75">
      <c r="A22" s="505">
        <v>6</v>
      </c>
      <c r="B22" s="506" t="s">
        <v>132</v>
      </c>
      <c r="C22" s="503"/>
      <c r="D22" s="503"/>
      <c r="E22" s="503"/>
      <c r="F22" s="503"/>
      <c r="G22" s="503"/>
      <c r="H22" s="503"/>
      <c r="I22" s="503"/>
      <c r="J22" s="503"/>
      <c r="K22" s="503"/>
      <c r="L22" s="503"/>
      <c r="M22" s="503"/>
      <c r="N22" s="503"/>
      <c r="O22" s="503"/>
      <c r="P22" s="503"/>
      <c r="Q22" s="503"/>
      <c r="R22" s="503"/>
      <c r="S22" s="503"/>
      <c r="T22" s="503"/>
      <c r="U22" s="503"/>
      <c r="V22" s="503"/>
      <c r="W22" s="503"/>
      <c r="X22" s="503"/>
      <c r="Y22" s="503"/>
      <c r="Z22" s="503"/>
      <c r="AA22" s="501"/>
      <c r="AB22" s="501"/>
      <c r="AC22" s="501"/>
      <c r="AD22" s="503"/>
    </row>
    <row r="23" spans="1:30" ht="15.75">
      <c r="A23" s="505">
        <v>7</v>
      </c>
      <c r="B23" s="506" t="s">
        <v>133</v>
      </c>
      <c r="C23" s="501">
        <f>F23*72.54%</f>
        <v>18.87548832</v>
      </c>
      <c r="D23" s="501">
        <f>F23*19.53%</f>
        <v>5.0818622399999995</v>
      </c>
      <c r="E23" s="501">
        <f>F23*7.93%</f>
        <v>2.06344944</v>
      </c>
      <c r="F23" s="503">
        <f>N23*60%</f>
        <v>26.020799999999998</v>
      </c>
      <c r="G23" s="501">
        <f>J23*72.54%</f>
        <v>12.583658879999998</v>
      </c>
      <c r="H23" s="501">
        <f>J23*19.53%</f>
        <v>3.3879081599999994</v>
      </c>
      <c r="I23" s="501">
        <f>J23*7.93%</f>
        <v>1.3756329599999997</v>
      </c>
      <c r="J23" s="501">
        <f>N23-F23</f>
        <v>17.347199999999997</v>
      </c>
      <c r="K23" s="501">
        <f>N23*72.54%</f>
        <v>31.459147199999997</v>
      </c>
      <c r="L23" s="501">
        <f>N23*19.53%</f>
        <v>8.4697704</v>
      </c>
      <c r="M23" s="501">
        <f>N23*7.93%</f>
        <v>3.4390823999999993</v>
      </c>
      <c r="N23" s="503">
        <v>43.367999999999995</v>
      </c>
      <c r="O23" s="501">
        <f>R23*72.54%</f>
        <v>20.448445680000003</v>
      </c>
      <c r="P23" s="501">
        <f>R23*19.53%</f>
        <v>5.50535076</v>
      </c>
      <c r="Q23" s="501">
        <f>R23*7.93%</f>
        <v>2.23540356</v>
      </c>
      <c r="R23" s="503">
        <f>Z23*60%</f>
        <v>28.1892</v>
      </c>
      <c r="S23" s="501">
        <f>V23*72.54%</f>
        <v>13.63229712</v>
      </c>
      <c r="T23" s="501">
        <f>V23*19.53%</f>
        <v>3.67023384</v>
      </c>
      <c r="U23" s="501">
        <f>V23*7.93%</f>
        <v>1.4902690399999998</v>
      </c>
      <c r="V23" s="503">
        <f>Z23-R23</f>
        <v>18.7928</v>
      </c>
      <c r="W23" s="501">
        <f>Z23*72.54%</f>
        <v>34.0807428</v>
      </c>
      <c r="X23" s="501">
        <f>Z23*19.53%</f>
        <v>9.1755846</v>
      </c>
      <c r="Y23" s="501">
        <f>Z23*7.93%</f>
        <v>3.7256726</v>
      </c>
      <c r="Z23" s="501">
        <v>46.982</v>
      </c>
      <c r="AA23" s="501">
        <f>AD23*72.54%</f>
        <v>65.53989</v>
      </c>
      <c r="AB23" s="501">
        <f>AD23*19.53%</f>
        <v>17.645355</v>
      </c>
      <c r="AC23" s="501">
        <f>AD23*7.93%</f>
        <v>7.1647549999999995</v>
      </c>
      <c r="AD23" s="503">
        <v>90.35</v>
      </c>
    </row>
    <row r="24" spans="1:30" ht="15.75">
      <c r="A24" s="505">
        <v>8</v>
      </c>
      <c r="B24" s="506" t="s">
        <v>842</v>
      </c>
      <c r="C24" s="501">
        <f>F24*72.54%</f>
        <v>37.715461055999995</v>
      </c>
      <c r="D24" s="501">
        <f>F24*19.53%</f>
        <v>10.154162591999999</v>
      </c>
      <c r="E24" s="501">
        <f>F24*7.93%</f>
        <v>4.123016352</v>
      </c>
      <c r="F24" s="503">
        <f>N24*60%</f>
        <v>51.992639999999994</v>
      </c>
      <c r="G24" s="501">
        <f>J24*72.54%</f>
        <v>25.143640704000003</v>
      </c>
      <c r="H24" s="501">
        <f>J24*19.53%</f>
        <v>6.769441728</v>
      </c>
      <c r="I24" s="501">
        <f>J24*7.93%</f>
        <v>2.7486775679999997</v>
      </c>
      <c r="J24" s="501">
        <f>N24-F24</f>
        <v>34.66176</v>
      </c>
      <c r="K24" s="501">
        <f>N24*72.54%</f>
        <v>62.85910176</v>
      </c>
      <c r="L24" s="501">
        <f>N24*19.53%</f>
        <v>16.92360432</v>
      </c>
      <c r="M24" s="501">
        <f>N24*7.93%</f>
        <v>6.871693919999999</v>
      </c>
      <c r="N24" s="501">
        <f>AD24-Z24</f>
        <v>86.6544</v>
      </c>
      <c r="O24" s="501">
        <f>R24*72.54%</f>
        <v>40.858416144</v>
      </c>
      <c r="P24" s="501">
        <f>R24*19.53%</f>
        <v>11.000342808000001</v>
      </c>
      <c r="Q24" s="501">
        <f>R24*7.93%</f>
        <v>4.466601048</v>
      </c>
      <c r="R24" s="503">
        <f>Z24*60%</f>
        <v>56.32536</v>
      </c>
      <c r="S24" s="501">
        <f>V24*72.54%</f>
        <v>27.238944096000004</v>
      </c>
      <c r="T24" s="501">
        <f>V24*19.53%</f>
        <v>7.333561872000001</v>
      </c>
      <c r="U24" s="501">
        <f>V24*7.93%</f>
        <v>2.977734032</v>
      </c>
      <c r="V24" s="503">
        <f>Z24-R24</f>
        <v>37.55024</v>
      </c>
      <c r="W24" s="501">
        <f>Z24*72.54%</f>
        <v>68.09736024000001</v>
      </c>
      <c r="X24" s="501">
        <f>Z24*19.53%</f>
        <v>18.33390468</v>
      </c>
      <c r="Y24" s="501">
        <f>Z24*7.93%</f>
        <v>7.44433508</v>
      </c>
      <c r="Z24" s="501">
        <f>AD24*52%</f>
        <v>93.8756</v>
      </c>
      <c r="AA24" s="501">
        <f>AD24*72.54%</f>
        <v>130.95646200000002</v>
      </c>
      <c r="AB24" s="501">
        <f>AD24*19.53%</f>
        <v>35.257509</v>
      </c>
      <c r="AC24" s="501">
        <f>AD24*7.93%</f>
        <v>14.316028999999999</v>
      </c>
      <c r="AD24" s="503">
        <v>180.53</v>
      </c>
    </row>
    <row r="25" spans="1:30" ht="15.75">
      <c r="A25" s="1052" t="s">
        <v>924</v>
      </c>
      <c r="B25" s="1053"/>
      <c r="C25" s="551">
        <f>C22+C23+C24</f>
        <v>56.590949376</v>
      </c>
      <c r="D25" s="551">
        <f aca="true" t="shared" si="1" ref="D25:AD25">D22+D23+D24</f>
        <v>15.236024831999998</v>
      </c>
      <c r="E25" s="551">
        <f t="shared" si="1"/>
        <v>6.186465792</v>
      </c>
      <c r="F25" s="551">
        <f t="shared" si="1"/>
        <v>78.01343999999999</v>
      </c>
      <c r="G25" s="551">
        <f t="shared" si="1"/>
        <v>37.727299584</v>
      </c>
      <c r="H25" s="551">
        <f t="shared" si="1"/>
        <v>10.157349887999999</v>
      </c>
      <c r="I25" s="551">
        <f t="shared" si="1"/>
        <v>4.124310528</v>
      </c>
      <c r="J25" s="551">
        <f t="shared" si="1"/>
        <v>52.00896</v>
      </c>
      <c r="K25" s="504">
        <f t="shared" si="1"/>
        <v>94.31824896</v>
      </c>
      <c r="L25" s="504">
        <f t="shared" si="1"/>
        <v>25.393374719999997</v>
      </c>
      <c r="M25" s="504">
        <f t="shared" si="1"/>
        <v>10.310776319999999</v>
      </c>
      <c r="N25" s="551">
        <f t="shared" si="1"/>
        <v>130.0224</v>
      </c>
      <c r="O25" s="551">
        <f t="shared" si="1"/>
        <v>61.30686182400001</v>
      </c>
      <c r="P25" s="551">
        <f t="shared" si="1"/>
        <v>16.505693568</v>
      </c>
      <c r="Q25" s="551">
        <f t="shared" si="1"/>
        <v>6.702004608</v>
      </c>
      <c r="R25" s="551">
        <f t="shared" si="1"/>
        <v>84.51456</v>
      </c>
      <c r="S25" s="551">
        <f t="shared" si="1"/>
        <v>40.871241216</v>
      </c>
      <c r="T25" s="551">
        <f t="shared" si="1"/>
        <v>11.003795712</v>
      </c>
      <c r="U25" s="551">
        <f t="shared" si="1"/>
        <v>4.468003072</v>
      </c>
      <c r="V25" s="551">
        <f t="shared" si="1"/>
        <v>56.34304</v>
      </c>
      <c r="W25" s="551">
        <f t="shared" si="1"/>
        <v>102.17810304000002</v>
      </c>
      <c r="X25" s="551">
        <f t="shared" si="1"/>
        <v>27.50948928</v>
      </c>
      <c r="Y25" s="551">
        <f t="shared" si="1"/>
        <v>11.17000768</v>
      </c>
      <c r="Z25" s="551">
        <f t="shared" si="1"/>
        <v>140.8576</v>
      </c>
      <c r="AA25" s="551">
        <f t="shared" si="1"/>
        <v>196.496352</v>
      </c>
      <c r="AB25" s="551">
        <f t="shared" si="1"/>
        <v>52.902863999999994</v>
      </c>
      <c r="AC25" s="551">
        <f t="shared" si="1"/>
        <v>21.480784</v>
      </c>
      <c r="AD25" s="551">
        <f t="shared" si="1"/>
        <v>270.88</v>
      </c>
    </row>
    <row r="26" spans="1:30" ht="16.5" thickBot="1">
      <c r="A26" s="541"/>
      <c r="B26" s="549" t="s">
        <v>1135</v>
      </c>
      <c r="C26" s="501">
        <f>F26*72.54%</f>
        <v>539.349408</v>
      </c>
      <c r="D26" s="501">
        <f>F26*19.53%</f>
        <v>145.209456</v>
      </c>
      <c r="E26" s="501">
        <f>F26*7.93%</f>
        <v>58.961135999999996</v>
      </c>
      <c r="F26" s="503">
        <f>N26*60%</f>
        <v>743.52</v>
      </c>
      <c r="G26" s="501">
        <f>J26*72.54%</f>
        <v>359.5662720000001</v>
      </c>
      <c r="H26" s="501">
        <f>J26*19.53%</f>
        <v>96.80630400000001</v>
      </c>
      <c r="I26" s="501">
        <f>J26*7.93%</f>
        <v>39.307424000000005</v>
      </c>
      <c r="J26" s="503">
        <f>N26-F26</f>
        <v>495.68000000000006</v>
      </c>
      <c r="K26" s="501">
        <f>N26*72.54%</f>
        <v>898.9156800000001</v>
      </c>
      <c r="L26" s="501">
        <f>N26*19.53%</f>
        <v>242.01576</v>
      </c>
      <c r="M26" s="501">
        <f>N26*7.93%</f>
        <v>98.26856</v>
      </c>
      <c r="N26" s="503">
        <v>1239.2</v>
      </c>
      <c r="O26" s="501">
        <f>R26*72.54%</f>
        <v>788.785452</v>
      </c>
      <c r="P26" s="501">
        <f>R26*19.53%</f>
        <v>212.36531399999998</v>
      </c>
      <c r="Q26" s="501">
        <f>R26*7.93%</f>
        <v>86.22923399999999</v>
      </c>
      <c r="R26" s="503">
        <f>Z26*60%</f>
        <v>1087.3799999999999</v>
      </c>
      <c r="S26" s="501">
        <f>V26*72.54%</f>
        <v>525.856968</v>
      </c>
      <c r="T26" s="501">
        <f>V26*19.53%</f>
        <v>141.57687600000003</v>
      </c>
      <c r="U26" s="501">
        <f>V26*7.93%</f>
        <v>57.486156</v>
      </c>
      <c r="V26" s="503">
        <f>Z26-R26</f>
        <v>724.9200000000001</v>
      </c>
      <c r="W26" s="501">
        <f>Z26*72.54%</f>
        <v>1314.6424200000001</v>
      </c>
      <c r="X26" s="501">
        <f>Z26*19.53%</f>
        <v>353.94219</v>
      </c>
      <c r="Y26" s="501">
        <f>Z26*7.93%</f>
        <v>143.71538999999999</v>
      </c>
      <c r="Z26" s="503">
        <v>1812.3</v>
      </c>
      <c r="AA26" s="501">
        <f>AD26*72.54%</f>
        <v>2213.5581</v>
      </c>
      <c r="AB26" s="501">
        <f>AD26*19.53%</f>
        <v>595.95795</v>
      </c>
      <c r="AC26" s="501">
        <f>AD26*7.93%</f>
        <v>241.98395</v>
      </c>
      <c r="AD26" s="503">
        <f>Z26+N26</f>
        <v>3051.5</v>
      </c>
    </row>
    <row r="27" spans="1:30" ht="16.5" thickBot="1">
      <c r="A27" s="541"/>
      <c r="B27" s="549"/>
      <c r="C27" s="501"/>
      <c r="D27" s="501"/>
      <c r="E27" s="501"/>
      <c r="F27" s="503"/>
      <c r="G27" s="501"/>
      <c r="H27" s="501"/>
      <c r="I27" s="501"/>
      <c r="J27" s="503"/>
      <c r="K27" s="501"/>
      <c r="L27" s="501"/>
      <c r="M27" s="501"/>
      <c r="N27" s="503"/>
      <c r="O27" s="501"/>
      <c r="P27" s="501"/>
      <c r="Q27" s="501"/>
      <c r="R27" s="501"/>
      <c r="S27" s="501"/>
      <c r="T27" s="501"/>
      <c r="U27" s="501"/>
      <c r="V27" s="503"/>
      <c r="W27" s="501"/>
      <c r="X27" s="501"/>
      <c r="Y27" s="501"/>
      <c r="Z27" s="503"/>
      <c r="AA27" s="501"/>
      <c r="AB27" s="501"/>
      <c r="AC27" s="501"/>
      <c r="AD27" s="503"/>
    </row>
    <row r="28" spans="1:30" ht="15.75">
      <c r="A28" s="324">
        <v>9</v>
      </c>
      <c r="B28" s="182" t="s">
        <v>861</v>
      </c>
      <c r="C28" s="503"/>
      <c r="D28" s="503"/>
      <c r="E28" s="503"/>
      <c r="F28" s="503"/>
      <c r="G28" s="503"/>
      <c r="H28" s="503"/>
      <c r="I28" s="503"/>
      <c r="J28" s="503"/>
      <c r="K28" s="503"/>
      <c r="L28" s="503"/>
      <c r="M28" s="503"/>
      <c r="N28" s="503"/>
      <c r="O28" s="503"/>
      <c r="P28" s="503"/>
      <c r="Q28" s="503"/>
      <c r="R28" s="503"/>
      <c r="S28" s="503"/>
      <c r="T28" s="503"/>
      <c r="U28" s="503"/>
      <c r="V28" s="503"/>
      <c r="W28" s="503"/>
      <c r="X28" s="503"/>
      <c r="Y28" s="503"/>
      <c r="Z28" s="503"/>
      <c r="AA28" s="503"/>
      <c r="AB28" s="503"/>
      <c r="AC28" s="503"/>
      <c r="AD28" s="503"/>
    </row>
    <row r="29" spans="1:30" ht="15.75">
      <c r="A29" s="1038" t="s">
        <v>1136</v>
      </c>
      <c r="B29" s="1039"/>
      <c r="C29" s="550">
        <f aca="true" t="shared" si="2" ref="C29:AD29">C26+C27</f>
        <v>539.349408</v>
      </c>
      <c r="D29" s="550">
        <f t="shared" si="2"/>
        <v>145.209456</v>
      </c>
      <c r="E29" s="550">
        <f t="shared" si="2"/>
        <v>58.961135999999996</v>
      </c>
      <c r="F29" s="550">
        <f t="shared" si="2"/>
        <v>743.52</v>
      </c>
      <c r="G29" s="550">
        <f t="shared" si="2"/>
        <v>359.5662720000001</v>
      </c>
      <c r="H29" s="550">
        <f t="shared" si="2"/>
        <v>96.80630400000001</v>
      </c>
      <c r="I29" s="550">
        <f t="shared" si="2"/>
        <v>39.307424000000005</v>
      </c>
      <c r="J29" s="550">
        <f t="shared" si="2"/>
        <v>495.68000000000006</v>
      </c>
      <c r="K29" s="550">
        <f t="shared" si="2"/>
        <v>898.9156800000001</v>
      </c>
      <c r="L29" s="550">
        <f t="shared" si="2"/>
        <v>242.01576</v>
      </c>
      <c r="M29" s="550">
        <f t="shared" si="2"/>
        <v>98.26856</v>
      </c>
      <c r="N29" s="550">
        <f t="shared" si="2"/>
        <v>1239.2</v>
      </c>
      <c r="O29" s="550">
        <f t="shared" si="2"/>
        <v>788.785452</v>
      </c>
      <c r="P29" s="550">
        <f t="shared" si="2"/>
        <v>212.36531399999998</v>
      </c>
      <c r="Q29" s="550">
        <f t="shared" si="2"/>
        <v>86.22923399999999</v>
      </c>
      <c r="R29" s="550">
        <f t="shared" si="2"/>
        <v>1087.3799999999999</v>
      </c>
      <c r="S29" s="550">
        <f t="shared" si="2"/>
        <v>525.856968</v>
      </c>
      <c r="T29" s="550">
        <f t="shared" si="2"/>
        <v>141.57687600000003</v>
      </c>
      <c r="U29" s="550">
        <f t="shared" si="2"/>
        <v>57.486156</v>
      </c>
      <c r="V29" s="550">
        <f t="shared" si="2"/>
        <v>724.9200000000001</v>
      </c>
      <c r="W29" s="550">
        <f t="shared" si="2"/>
        <v>1314.6424200000001</v>
      </c>
      <c r="X29" s="550">
        <f t="shared" si="2"/>
        <v>353.94219</v>
      </c>
      <c r="Y29" s="550">
        <f t="shared" si="2"/>
        <v>143.71538999999999</v>
      </c>
      <c r="Z29" s="550">
        <f t="shared" si="2"/>
        <v>1812.3</v>
      </c>
      <c r="AA29" s="550">
        <f t="shared" si="2"/>
        <v>2213.5581</v>
      </c>
      <c r="AB29" s="550">
        <f t="shared" si="2"/>
        <v>595.95795</v>
      </c>
      <c r="AC29" s="550">
        <f t="shared" si="2"/>
        <v>241.98395</v>
      </c>
      <c r="AD29" s="550">
        <f t="shared" si="2"/>
        <v>3051.5</v>
      </c>
    </row>
    <row r="30" spans="1:30" ht="15.75">
      <c r="A30" s="1038" t="s">
        <v>19</v>
      </c>
      <c r="B30" s="1056"/>
      <c r="C30" s="504">
        <f aca="true" t="shared" si="3" ref="C30:AD30">C29+C20+C25</f>
        <v>19541.699898807867</v>
      </c>
      <c r="D30" s="504">
        <f t="shared" si="3"/>
        <v>5261.226895832889</v>
      </c>
      <c r="E30" s="504">
        <f t="shared" si="3"/>
        <v>2136.279021195842</v>
      </c>
      <c r="F30" s="504">
        <f t="shared" si="3"/>
        <v>26939.205815836598</v>
      </c>
      <c r="G30" s="504">
        <f t="shared" si="3"/>
        <v>11164.84436888028</v>
      </c>
      <c r="H30" s="504">
        <f t="shared" si="3"/>
        <v>3005.9196377754597</v>
      </c>
      <c r="I30" s="504">
        <f t="shared" si="3"/>
        <v>1220.52958154426</v>
      </c>
      <c r="J30" s="504">
        <f t="shared" si="3"/>
        <v>15391.293588199998</v>
      </c>
      <c r="K30" s="504">
        <f t="shared" si="3"/>
        <v>30706.54426768815</v>
      </c>
      <c r="L30" s="504">
        <f t="shared" si="3"/>
        <v>8267.14653360835</v>
      </c>
      <c r="M30" s="504">
        <f t="shared" si="3"/>
        <v>3356.808602740102</v>
      </c>
      <c r="N30" s="504">
        <f t="shared" si="3"/>
        <v>42330.4994040366</v>
      </c>
      <c r="O30" s="504">
        <f t="shared" si="3"/>
        <v>20216.84517912329</v>
      </c>
      <c r="P30" s="504">
        <f t="shared" si="3"/>
        <v>5442.996778994732</v>
      </c>
      <c r="Q30" s="504">
        <f t="shared" si="3"/>
        <v>2210.085225674768</v>
      </c>
      <c r="R30" s="504">
        <f t="shared" si="3"/>
        <v>27869.927183792795</v>
      </c>
      <c r="S30" s="504">
        <f t="shared" si="3"/>
        <v>11708.924093218875</v>
      </c>
      <c r="T30" s="504">
        <f t="shared" si="3"/>
        <v>3152.4026404820047</v>
      </c>
      <c r="U30" s="504">
        <f t="shared" si="3"/>
        <v>1280.0078309791243</v>
      </c>
      <c r="V30" s="504">
        <f t="shared" si="3"/>
        <v>16141.334564680003</v>
      </c>
      <c r="W30" s="504">
        <f t="shared" si="3"/>
        <v>31925.76927234217</v>
      </c>
      <c r="X30" s="504">
        <f t="shared" si="3"/>
        <v>8595.399419476737</v>
      </c>
      <c r="Y30" s="504">
        <f t="shared" si="3"/>
        <v>3490.093056653892</v>
      </c>
      <c r="Z30" s="504">
        <f t="shared" si="3"/>
        <v>44011.261748472796</v>
      </c>
      <c r="AA30" s="504">
        <f t="shared" si="3"/>
        <v>62632.31354003033</v>
      </c>
      <c r="AB30" s="504">
        <f t="shared" si="3"/>
        <v>16862.545953085082</v>
      </c>
      <c r="AC30" s="504">
        <f t="shared" si="3"/>
        <v>6846.901659393995</v>
      </c>
      <c r="AD30" s="504">
        <f t="shared" si="3"/>
        <v>86341.76115250938</v>
      </c>
    </row>
    <row r="31" spans="1:2" ht="12.75">
      <c r="A31" s="183"/>
      <c r="B31" s="183"/>
    </row>
    <row r="33" spans="25:29" ht="12.75" customHeight="1">
      <c r="Y33" s="695" t="s">
        <v>13</v>
      </c>
      <c r="Z33" s="695"/>
      <c r="AA33" s="695"/>
      <c r="AB33" s="695"/>
      <c r="AC33" s="695"/>
    </row>
    <row r="34" spans="25:29" ht="12.75">
      <c r="Y34" s="668" t="s">
        <v>14</v>
      </c>
      <c r="Z34" s="668"/>
      <c r="AA34" s="668"/>
      <c r="AB34" s="668"/>
      <c r="AC34" s="668"/>
    </row>
    <row r="35" spans="1:29" ht="12.75">
      <c r="A35" s="608"/>
      <c r="B35" s="608"/>
      <c r="C35" s="608"/>
      <c r="D35" s="608"/>
      <c r="E35" s="608"/>
      <c r="F35" s="608"/>
      <c r="G35" s="608"/>
      <c r="H35" s="608"/>
      <c r="I35" s="608"/>
      <c r="J35" s="608"/>
      <c r="K35" s="608"/>
      <c r="L35" s="184"/>
      <c r="M35" s="184"/>
      <c r="N35" s="184"/>
      <c r="O35" s="184"/>
      <c r="P35" s="184"/>
      <c r="Q35" s="184"/>
      <c r="R35" s="184"/>
      <c r="S35" s="608"/>
      <c r="T35" s="608"/>
      <c r="U35" s="608"/>
      <c r="V35" s="608"/>
      <c r="W35" s="608"/>
      <c r="X35" s="608"/>
      <c r="Y35" s="668" t="s">
        <v>88</v>
      </c>
      <c r="Z35" s="668"/>
      <c r="AA35" s="668"/>
      <c r="AB35" s="668"/>
      <c r="AC35" s="668"/>
    </row>
    <row r="36" spans="9:27" ht="12.75">
      <c r="I36" s="608"/>
      <c r="J36" s="608"/>
      <c r="Y36" s="668" t="s">
        <v>85</v>
      </c>
      <c r="Z36" s="668"/>
      <c r="AA36" s="668"/>
    </row>
    <row r="37" spans="1:27" ht="15.75">
      <c r="A37" s="185"/>
      <c r="B37" s="185"/>
      <c r="C37" s="457"/>
      <c r="D37" s="457"/>
      <c r="E37" s="185"/>
      <c r="F37" s="185"/>
      <c r="G37" s="185"/>
      <c r="H37" s="185"/>
      <c r="I37" s="608"/>
      <c r="J37" s="608"/>
      <c r="P37" s="185"/>
      <c r="Q37" s="185"/>
      <c r="R37" s="185"/>
      <c r="W37" s="1054"/>
      <c r="X37" s="1054"/>
      <c r="Y37" s="1054"/>
      <c r="Z37" s="1054"/>
      <c r="AA37" s="1054"/>
    </row>
    <row r="38" spans="1:27" ht="15.75" customHeight="1">
      <c r="A38" s="458"/>
      <c r="B38" s="458"/>
      <c r="C38" s="458"/>
      <c r="D38" s="458"/>
      <c r="E38" s="458"/>
      <c r="F38" s="458"/>
      <c r="G38" s="458"/>
      <c r="H38" s="458"/>
      <c r="I38" s="458"/>
      <c r="J38" s="458"/>
      <c r="K38" s="458"/>
      <c r="L38" s="458"/>
      <c r="M38" s="458"/>
      <c r="N38" s="458"/>
      <c r="O38" s="458"/>
      <c r="P38" s="458"/>
      <c r="Q38" s="458"/>
      <c r="R38" s="458"/>
      <c r="S38" s="458"/>
      <c r="T38" s="458"/>
      <c r="U38" s="458"/>
      <c r="V38" s="458"/>
      <c r="W38" s="458"/>
      <c r="X38" s="458"/>
      <c r="Y38" s="458"/>
      <c r="Z38" s="458"/>
      <c r="AA38" s="458"/>
    </row>
    <row r="39" spans="1:27" ht="15.75">
      <c r="A39" s="458"/>
      <c r="B39" s="458"/>
      <c r="C39" s="458"/>
      <c r="D39" s="458"/>
      <c r="E39" s="458"/>
      <c r="F39" s="458"/>
      <c r="G39" s="458"/>
      <c r="H39" s="458"/>
      <c r="I39" s="608"/>
      <c r="J39" s="608"/>
      <c r="K39" s="458"/>
      <c r="L39" s="458"/>
      <c r="M39" s="458"/>
      <c r="N39" s="458"/>
      <c r="O39" s="458"/>
      <c r="P39" s="458"/>
      <c r="Q39" s="458"/>
      <c r="R39" s="458"/>
      <c r="S39" s="458"/>
      <c r="T39" s="458"/>
      <c r="U39" s="458"/>
      <c r="V39" s="458"/>
      <c r="W39" s="458"/>
      <c r="X39" s="458"/>
      <c r="Y39" s="458"/>
      <c r="Z39" s="458"/>
      <c r="AA39" s="458"/>
    </row>
    <row r="40" spans="9:10" ht="12.75">
      <c r="I40" s="608"/>
      <c r="J40" s="608"/>
    </row>
    <row r="51" ht="12.75">
      <c r="J51" s="496"/>
    </row>
    <row r="52" ht="12.75">
      <c r="K52" s="497"/>
    </row>
    <row r="54" spans="10:13" ht="12.75">
      <c r="J54" s="170" t="s">
        <v>1080</v>
      </c>
      <c r="K54" s="497">
        <f>F52-K51-K52-K53</f>
        <v>0</v>
      </c>
      <c r="L54" s="170">
        <f>K54*0.025</f>
        <v>0</v>
      </c>
      <c r="M54" s="170">
        <f>F52-M53</f>
        <v>0</v>
      </c>
    </row>
    <row r="55" spans="11:12" ht="12.75">
      <c r="K55" s="170">
        <f>SUM(K51:K54)</f>
        <v>0</v>
      </c>
      <c r="L55" s="170">
        <f>SUM(L51:L54)</f>
        <v>0</v>
      </c>
    </row>
  </sheetData>
  <sheetProtection/>
  <mergeCells count="28">
    <mergeCell ref="AD10:AD13"/>
    <mergeCell ref="A20:B20"/>
    <mergeCell ref="A25:B25"/>
    <mergeCell ref="Y36:AA36"/>
    <mergeCell ref="W37:AA37"/>
    <mergeCell ref="AA10:AC11"/>
    <mergeCell ref="A30:B30"/>
    <mergeCell ref="A21:B21"/>
    <mergeCell ref="A14:B14"/>
    <mergeCell ref="S11:U11"/>
    <mergeCell ref="Y35:AC35"/>
    <mergeCell ref="Y33:AC33"/>
    <mergeCell ref="A29:B29"/>
    <mergeCell ref="Y34:AC34"/>
    <mergeCell ref="W11:Z11"/>
    <mergeCell ref="S1:AA1"/>
    <mergeCell ref="B4:AA4"/>
    <mergeCell ref="B6:AA6"/>
    <mergeCell ref="A8:B8"/>
    <mergeCell ref="G11:I11"/>
    <mergeCell ref="K11:N11"/>
    <mergeCell ref="O11:R11"/>
    <mergeCell ref="AB9:AC9"/>
    <mergeCell ref="A10:A11"/>
    <mergeCell ref="B10:B11"/>
    <mergeCell ref="C10:M10"/>
    <mergeCell ref="O10:Y10"/>
    <mergeCell ref="C11:F11"/>
  </mergeCells>
  <printOptions horizontalCentered="1"/>
  <pageMargins left="0.15748031496062992" right="0.15748031496062992" top="0.2362204724409449" bottom="0" header="0.31496062992125984" footer="0.31496062992125984"/>
  <pageSetup horizontalDpi="600" verticalDpi="600" orientation="landscape" paperSize="9" scale="44" r:id="rId1"/>
</worksheet>
</file>

<file path=xl/worksheets/sheet71.xml><?xml version="1.0" encoding="utf-8"?>
<worksheet xmlns="http://schemas.openxmlformats.org/spreadsheetml/2006/main" xmlns:r="http://schemas.openxmlformats.org/officeDocument/2006/relationships">
  <sheetPr>
    <pageSetUpPr fitToPage="1"/>
  </sheetPr>
  <dimension ref="A1:P59"/>
  <sheetViews>
    <sheetView view="pageBreakPreview" zoomScale="78" zoomScaleSheetLayoutView="78" zoomScalePageLayoutView="0" workbookViewId="0" topLeftCell="A28">
      <selection activeCell="C12" sqref="C12:L46"/>
    </sheetView>
  </sheetViews>
  <sheetFormatPr defaultColWidth="9.140625" defaultRowHeight="12.75"/>
  <cols>
    <col min="1" max="1" width="7.421875" style="161" customWidth="1"/>
    <col min="2" max="2" width="28.28125" style="161" customWidth="1"/>
    <col min="3" max="3" width="11.00390625" style="161" customWidth="1"/>
    <col min="4" max="4" width="10.00390625" style="161" customWidth="1"/>
    <col min="5" max="5" width="11.8515625" style="161" customWidth="1"/>
    <col min="6" max="6" width="12.140625" style="161" customWidth="1"/>
    <col min="7" max="7" width="13.28125" style="161" customWidth="1"/>
    <col min="8" max="8" width="14.57421875" style="161" customWidth="1"/>
    <col min="9" max="9" width="12.7109375" style="161" customWidth="1"/>
    <col min="10" max="10" width="14.00390625" style="161" customWidth="1"/>
    <col min="11" max="11" width="10.8515625" style="161" customWidth="1"/>
    <col min="12" max="12" width="11.57421875" style="161" customWidth="1"/>
    <col min="13" max="16384" width="9.140625" style="161" customWidth="1"/>
  </cols>
  <sheetData>
    <row r="1" spans="5:10" s="90" customFormat="1" ht="12.75">
      <c r="E1" s="1066"/>
      <c r="F1" s="1066"/>
      <c r="G1" s="1066"/>
      <c r="H1" s="1066"/>
      <c r="I1" s="1066"/>
      <c r="J1" s="310" t="s">
        <v>675</v>
      </c>
    </row>
    <row r="2" spans="1:10" s="90" customFormat="1" ht="15">
      <c r="A2" s="1067" t="s">
        <v>0</v>
      </c>
      <c r="B2" s="1067"/>
      <c r="C2" s="1067"/>
      <c r="D2" s="1067"/>
      <c r="E2" s="1067"/>
      <c r="F2" s="1067"/>
      <c r="G2" s="1067"/>
      <c r="H2" s="1067"/>
      <c r="I2" s="1067"/>
      <c r="J2" s="1067"/>
    </row>
    <row r="3" spans="1:10" s="90" customFormat="1" ht="20.25">
      <c r="A3" s="736" t="s">
        <v>704</v>
      </c>
      <c r="B3" s="736"/>
      <c r="C3" s="736"/>
      <c r="D3" s="736"/>
      <c r="E3" s="736"/>
      <c r="F3" s="736"/>
      <c r="G3" s="736"/>
      <c r="H3" s="736"/>
      <c r="I3" s="736"/>
      <c r="J3" s="736"/>
    </row>
    <row r="4" s="90" customFormat="1" ht="14.25" customHeight="1"/>
    <row r="5" spans="1:12" ht="19.5" customHeight="1">
      <c r="A5" s="1068" t="s">
        <v>776</v>
      </c>
      <c r="B5" s="1068"/>
      <c r="C5" s="1068"/>
      <c r="D5" s="1068"/>
      <c r="E5" s="1068"/>
      <c r="F5" s="1068"/>
      <c r="G5" s="1068"/>
      <c r="H5" s="1068"/>
      <c r="I5" s="1068"/>
      <c r="J5" s="1068"/>
      <c r="K5" s="1068"/>
      <c r="L5" s="1068"/>
    </row>
    <row r="6" spans="1:10" ht="13.5" customHeight="1">
      <c r="A6" s="311"/>
      <c r="B6" s="311"/>
      <c r="C6" s="311"/>
      <c r="D6" s="311"/>
      <c r="E6" s="311"/>
      <c r="F6" s="311"/>
      <c r="G6" s="311"/>
      <c r="H6" s="311"/>
      <c r="I6" s="311"/>
      <c r="J6" s="311"/>
    </row>
    <row r="7" ht="0.75" customHeight="1"/>
    <row r="8" spans="1:12" ht="12.75">
      <c r="A8" s="1065" t="s">
        <v>676</v>
      </c>
      <c r="B8" s="1065"/>
      <c r="C8" s="312"/>
      <c r="H8" s="1069" t="s">
        <v>779</v>
      </c>
      <c r="I8" s="1069"/>
      <c r="J8" s="1069"/>
      <c r="K8" s="1069"/>
      <c r="L8" s="1069"/>
    </row>
    <row r="9" spans="1:16" ht="18" customHeight="1">
      <c r="A9" s="891" t="s">
        <v>2</v>
      </c>
      <c r="B9" s="891" t="s">
        <v>39</v>
      </c>
      <c r="C9" s="1063" t="s">
        <v>677</v>
      </c>
      <c r="D9" s="1063"/>
      <c r="E9" s="1063" t="s">
        <v>128</v>
      </c>
      <c r="F9" s="1063"/>
      <c r="G9" s="1063" t="s">
        <v>678</v>
      </c>
      <c r="H9" s="1063"/>
      <c r="I9" s="1063" t="s">
        <v>129</v>
      </c>
      <c r="J9" s="1063"/>
      <c r="K9" s="1063" t="s">
        <v>130</v>
      </c>
      <c r="L9" s="1063"/>
      <c r="O9" s="313"/>
      <c r="P9" s="314"/>
    </row>
    <row r="10" spans="1:12" ht="44.25" customHeight="1">
      <c r="A10" s="891"/>
      <c r="B10" s="891"/>
      <c r="C10" s="94" t="s">
        <v>679</v>
      </c>
      <c r="D10" s="94" t="s">
        <v>680</v>
      </c>
      <c r="E10" s="94" t="s">
        <v>681</v>
      </c>
      <c r="F10" s="94" t="s">
        <v>682</v>
      </c>
      <c r="G10" s="94" t="s">
        <v>681</v>
      </c>
      <c r="H10" s="94" t="s">
        <v>682</v>
      </c>
      <c r="I10" s="94" t="s">
        <v>679</v>
      </c>
      <c r="J10" s="94" t="s">
        <v>680</v>
      </c>
      <c r="K10" s="94" t="s">
        <v>679</v>
      </c>
      <c r="L10" s="94" t="s">
        <v>680</v>
      </c>
    </row>
    <row r="11" spans="1:12" ht="12.75">
      <c r="A11" s="94">
        <v>1</v>
      </c>
      <c r="B11" s="94">
        <v>2</v>
      </c>
      <c r="C11" s="94">
        <v>3</v>
      </c>
      <c r="D11" s="94">
        <v>4</v>
      </c>
      <c r="E11" s="94">
        <v>5</v>
      </c>
      <c r="F11" s="94">
        <v>6</v>
      </c>
      <c r="G11" s="94">
        <v>7</v>
      </c>
      <c r="H11" s="94">
        <v>8</v>
      </c>
      <c r="I11" s="94">
        <v>9</v>
      </c>
      <c r="J11" s="94">
        <v>10</v>
      </c>
      <c r="K11" s="94">
        <v>11</v>
      </c>
      <c r="L11" s="94">
        <v>12</v>
      </c>
    </row>
    <row r="12" spans="1:12" ht="15">
      <c r="A12" s="346">
        <v>1</v>
      </c>
      <c r="B12" s="347" t="s">
        <v>886</v>
      </c>
      <c r="C12" s="1070" t="s">
        <v>920</v>
      </c>
      <c r="D12" s="1071"/>
      <c r="E12" s="1071"/>
      <c r="F12" s="1071"/>
      <c r="G12" s="1071"/>
      <c r="H12" s="1071"/>
      <c r="I12" s="1071"/>
      <c r="J12" s="1071"/>
      <c r="K12" s="1071"/>
      <c r="L12" s="1072"/>
    </row>
    <row r="13" spans="1:12" ht="15">
      <c r="A13" s="346">
        <v>2</v>
      </c>
      <c r="B13" s="347" t="s">
        <v>887</v>
      </c>
      <c r="C13" s="1073"/>
      <c r="D13" s="1074"/>
      <c r="E13" s="1074"/>
      <c r="F13" s="1074"/>
      <c r="G13" s="1074"/>
      <c r="H13" s="1074"/>
      <c r="I13" s="1074"/>
      <c r="J13" s="1074"/>
      <c r="K13" s="1074"/>
      <c r="L13" s="1075"/>
    </row>
    <row r="14" spans="1:12" ht="15">
      <c r="A14" s="346">
        <v>3</v>
      </c>
      <c r="B14" s="347" t="s">
        <v>888</v>
      </c>
      <c r="C14" s="1073"/>
      <c r="D14" s="1074"/>
      <c r="E14" s="1074"/>
      <c r="F14" s="1074"/>
      <c r="G14" s="1074"/>
      <c r="H14" s="1074"/>
      <c r="I14" s="1074"/>
      <c r="J14" s="1074"/>
      <c r="K14" s="1074"/>
      <c r="L14" s="1075"/>
    </row>
    <row r="15" spans="1:12" ht="15">
      <c r="A15" s="346">
        <v>4</v>
      </c>
      <c r="B15" s="347" t="s">
        <v>889</v>
      </c>
      <c r="C15" s="1073"/>
      <c r="D15" s="1074"/>
      <c r="E15" s="1074"/>
      <c r="F15" s="1074"/>
      <c r="G15" s="1074"/>
      <c r="H15" s="1074"/>
      <c r="I15" s="1074"/>
      <c r="J15" s="1074"/>
      <c r="K15" s="1074"/>
      <c r="L15" s="1075"/>
    </row>
    <row r="16" spans="1:12" ht="15">
      <c r="A16" s="346">
        <v>5</v>
      </c>
      <c r="B16" s="347" t="s">
        <v>890</v>
      </c>
      <c r="C16" s="1073"/>
      <c r="D16" s="1074"/>
      <c r="E16" s="1074"/>
      <c r="F16" s="1074"/>
      <c r="G16" s="1074"/>
      <c r="H16" s="1074"/>
      <c r="I16" s="1074"/>
      <c r="J16" s="1074"/>
      <c r="K16" s="1074"/>
      <c r="L16" s="1075"/>
    </row>
    <row r="17" spans="1:12" ht="15">
      <c r="A17" s="346">
        <v>6</v>
      </c>
      <c r="B17" s="347" t="s">
        <v>891</v>
      </c>
      <c r="C17" s="1073"/>
      <c r="D17" s="1074"/>
      <c r="E17" s="1074"/>
      <c r="F17" s="1074"/>
      <c r="G17" s="1074"/>
      <c r="H17" s="1074"/>
      <c r="I17" s="1074"/>
      <c r="J17" s="1074"/>
      <c r="K17" s="1074"/>
      <c r="L17" s="1075"/>
    </row>
    <row r="18" spans="1:12" ht="15">
      <c r="A18" s="346">
        <v>7</v>
      </c>
      <c r="B18" s="347" t="s">
        <v>892</v>
      </c>
      <c r="C18" s="1073"/>
      <c r="D18" s="1074"/>
      <c r="E18" s="1074"/>
      <c r="F18" s="1074"/>
      <c r="G18" s="1074"/>
      <c r="H18" s="1074"/>
      <c r="I18" s="1074"/>
      <c r="J18" s="1074"/>
      <c r="K18" s="1074"/>
      <c r="L18" s="1075"/>
    </row>
    <row r="19" spans="1:12" ht="15">
      <c r="A19" s="346">
        <v>8</v>
      </c>
      <c r="B19" s="347" t="s">
        <v>893</v>
      </c>
      <c r="C19" s="1073"/>
      <c r="D19" s="1074"/>
      <c r="E19" s="1074"/>
      <c r="F19" s="1074"/>
      <c r="G19" s="1074"/>
      <c r="H19" s="1074"/>
      <c r="I19" s="1074"/>
      <c r="J19" s="1074"/>
      <c r="K19" s="1074"/>
      <c r="L19" s="1075"/>
    </row>
    <row r="20" spans="1:12" ht="15">
      <c r="A20" s="346">
        <v>9</v>
      </c>
      <c r="B20" s="347" t="s">
        <v>894</v>
      </c>
      <c r="C20" s="1073"/>
      <c r="D20" s="1074"/>
      <c r="E20" s="1074"/>
      <c r="F20" s="1074"/>
      <c r="G20" s="1074"/>
      <c r="H20" s="1074"/>
      <c r="I20" s="1074"/>
      <c r="J20" s="1074"/>
      <c r="K20" s="1074"/>
      <c r="L20" s="1075"/>
    </row>
    <row r="21" spans="1:12" ht="15">
      <c r="A21" s="346">
        <v>10</v>
      </c>
      <c r="B21" s="347" t="s">
        <v>895</v>
      </c>
      <c r="C21" s="1073"/>
      <c r="D21" s="1074"/>
      <c r="E21" s="1074"/>
      <c r="F21" s="1074"/>
      <c r="G21" s="1074"/>
      <c r="H21" s="1074"/>
      <c r="I21" s="1074"/>
      <c r="J21" s="1074"/>
      <c r="K21" s="1074"/>
      <c r="L21" s="1075"/>
    </row>
    <row r="22" spans="1:12" ht="15">
      <c r="A22" s="346">
        <v>11</v>
      </c>
      <c r="B22" s="347" t="s">
        <v>896</v>
      </c>
      <c r="C22" s="1073"/>
      <c r="D22" s="1074"/>
      <c r="E22" s="1074"/>
      <c r="F22" s="1074"/>
      <c r="G22" s="1074"/>
      <c r="H22" s="1074"/>
      <c r="I22" s="1074"/>
      <c r="J22" s="1074"/>
      <c r="K22" s="1074"/>
      <c r="L22" s="1075"/>
    </row>
    <row r="23" spans="1:12" ht="15">
      <c r="A23" s="346">
        <v>12</v>
      </c>
      <c r="B23" s="347" t="s">
        <v>897</v>
      </c>
      <c r="C23" s="1073"/>
      <c r="D23" s="1074"/>
      <c r="E23" s="1074"/>
      <c r="F23" s="1074"/>
      <c r="G23" s="1074"/>
      <c r="H23" s="1074"/>
      <c r="I23" s="1074"/>
      <c r="J23" s="1074"/>
      <c r="K23" s="1074"/>
      <c r="L23" s="1075"/>
    </row>
    <row r="24" spans="1:12" ht="15">
      <c r="A24" s="346">
        <v>13</v>
      </c>
      <c r="B24" s="347" t="s">
        <v>898</v>
      </c>
      <c r="C24" s="1073"/>
      <c r="D24" s="1074"/>
      <c r="E24" s="1074"/>
      <c r="F24" s="1074"/>
      <c r="G24" s="1074"/>
      <c r="H24" s="1074"/>
      <c r="I24" s="1074"/>
      <c r="J24" s="1074"/>
      <c r="K24" s="1074"/>
      <c r="L24" s="1075"/>
    </row>
    <row r="25" spans="1:12" ht="15">
      <c r="A25" s="346">
        <v>14</v>
      </c>
      <c r="B25" s="347" t="s">
        <v>899</v>
      </c>
      <c r="C25" s="1073"/>
      <c r="D25" s="1074"/>
      <c r="E25" s="1074"/>
      <c r="F25" s="1074"/>
      <c r="G25" s="1074"/>
      <c r="H25" s="1074"/>
      <c r="I25" s="1074"/>
      <c r="J25" s="1074"/>
      <c r="K25" s="1074"/>
      <c r="L25" s="1075"/>
    </row>
    <row r="26" spans="1:12" ht="15">
      <c r="A26" s="346">
        <v>15</v>
      </c>
      <c r="B26" s="347" t="s">
        <v>900</v>
      </c>
      <c r="C26" s="1073"/>
      <c r="D26" s="1074"/>
      <c r="E26" s="1074"/>
      <c r="F26" s="1074"/>
      <c r="G26" s="1074"/>
      <c r="H26" s="1074"/>
      <c r="I26" s="1074"/>
      <c r="J26" s="1074"/>
      <c r="K26" s="1074"/>
      <c r="L26" s="1075"/>
    </row>
    <row r="27" spans="1:12" ht="15">
      <c r="A27" s="346">
        <v>16</v>
      </c>
      <c r="B27" s="347" t="s">
        <v>901</v>
      </c>
      <c r="C27" s="1073"/>
      <c r="D27" s="1074"/>
      <c r="E27" s="1074"/>
      <c r="F27" s="1074"/>
      <c r="G27" s="1074"/>
      <c r="H27" s="1074"/>
      <c r="I27" s="1074"/>
      <c r="J27" s="1074"/>
      <c r="K27" s="1074"/>
      <c r="L27" s="1075"/>
    </row>
    <row r="28" spans="1:12" ht="15">
      <c r="A28" s="346">
        <v>17</v>
      </c>
      <c r="B28" s="347" t="s">
        <v>902</v>
      </c>
      <c r="C28" s="1073"/>
      <c r="D28" s="1074"/>
      <c r="E28" s="1074"/>
      <c r="F28" s="1074"/>
      <c r="G28" s="1074"/>
      <c r="H28" s="1074"/>
      <c r="I28" s="1074"/>
      <c r="J28" s="1074"/>
      <c r="K28" s="1074"/>
      <c r="L28" s="1075"/>
    </row>
    <row r="29" spans="1:12" ht="15">
      <c r="A29" s="348">
        <v>18</v>
      </c>
      <c r="B29" s="349" t="s">
        <v>903</v>
      </c>
      <c r="C29" s="1073"/>
      <c r="D29" s="1074"/>
      <c r="E29" s="1074"/>
      <c r="F29" s="1074"/>
      <c r="G29" s="1074"/>
      <c r="H29" s="1074"/>
      <c r="I29" s="1074"/>
      <c r="J29" s="1074"/>
      <c r="K29" s="1074"/>
      <c r="L29" s="1075"/>
    </row>
    <row r="30" spans="1:12" ht="15">
      <c r="A30" s="346">
        <v>19</v>
      </c>
      <c r="B30" s="347" t="s">
        <v>904</v>
      </c>
      <c r="C30" s="1073"/>
      <c r="D30" s="1074"/>
      <c r="E30" s="1074"/>
      <c r="F30" s="1074"/>
      <c r="G30" s="1074"/>
      <c r="H30" s="1074"/>
      <c r="I30" s="1074"/>
      <c r="J30" s="1074"/>
      <c r="K30" s="1074"/>
      <c r="L30" s="1075"/>
    </row>
    <row r="31" spans="1:12" ht="15">
      <c r="A31" s="348">
        <v>20</v>
      </c>
      <c r="B31" s="349" t="s">
        <v>905</v>
      </c>
      <c r="C31" s="1073"/>
      <c r="D31" s="1074"/>
      <c r="E31" s="1074"/>
      <c r="F31" s="1074"/>
      <c r="G31" s="1074"/>
      <c r="H31" s="1074"/>
      <c r="I31" s="1074"/>
      <c r="J31" s="1074"/>
      <c r="K31" s="1074"/>
      <c r="L31" s="1075"/>
    </row>
    <row r="32" spans="1:12" ht="15">
      <c r="A32" s="346">
        <v>21</v>
      </c>
      <c r="B32" s="347" t="s">
        <v>906</v>
      </c>
      <c r="C32" s="1073"/>
      <c r="D32" s="1074"/>
      <c r="E32" s="1074"/>
      <c r="F32" s="1074"/>
      <c r="G32" s="1074"/>
      <c r="H32" s="1074"/>
      <c r="I32" s="1074"/>
      <c r="J32" s="1074"/>
      <c r="K32" s="1074"/>
      <c r="L32" s="1075"/>
    </row>
    <row r="33" spans="1:12" ht="15">
      <c r="A33" s="346">
        <v>22</v>
      </c>
      <c r="B33" s="347" t="s">
        <v>907</v>
      </c>
      <c r="C33" s="1073"/>
      <c r="D33" s="1074"/>
      <c r="E33" s="1074"/>
      <c r="F33" s="1074"/>
      <c r="G33" s="1074"/>
      <c r="H33" s="1074"/>
      <c r="I33" s="1074"/>
      <c r="J33" s="1074"/>
      <c r="K33" s="1074"/>
      <c r="L33" s="1075"/>
    </row>
    <row r="34" spans="1:12" ht="15">
      <c r="A34" s="346">
        <v>23</v>
      </c>
      <c r="B34" s="347" t="s">
        <v>908</v>
      </c>
      <c r="C34" s="1073"/>
      <c r="D34" s="1074"/>
      <c r="E34" s="1074"/>
      <c r="F34" s="1074"/>
      <c r="G34" s="1074"/>
      <c r="H34" s="1074"/>
      <c r="I34" s="1074"/>
      <c r="J34" s="1074"/>
      <c r="K34" s="1074"/>
      <c r="L34" s="1075"/>
    </row>
    <row r="35" spans="1:12" ht="15">
      <c r="A35" s="346">
        <v>24</v>
      </c>
      <c r="B35" s="347" t="s">
        <v>909</v>
      </c>
      <c r="C35" s="1073"/>
      <c r="D35" s="1074"/>
      <c r="E35" s="1074"/>
      <c r="F35" s="1074"/>
      <c r="G35" s="1074"/>
      <c r="H35" s="1074"/>
      <c r="I35" s="1074"/>
      <c r="J35" s="1074"/>
      <c r="K35" s="1074"/>
      <c r="L35" s="1075"/>
    </row>
    <row r="36" spans="1:12" ht="15">
      <c r="A36" s="346">
        <v>25</v>
      </c>
      <c r="B36" s="347" t="s">
        <v>910</v>
      </c>
      <c r="C36" s="1073"/>
      <c r="D36" s="1074"/>
      <c r="E36" s="1074"/>
      <c r="F36" s="1074"/>
      <c r="G36" s="1074"/>
      <c r="H36" s="1074"/>
      <c r="I36" s="1074"/>
      <c r="J36" s="1074"/>
      <c r="K36" s="1074"/>
      <c r="L36" s="1075"/>
    </row>
    <row r="37" spans="1:12" ht="15">
      <c r="A37" s="346">
        <v>26</v>
      </c>
      <c r="B37" s="347" t="s">
        <v>911</v>
      </c>
      <c r="C37" s="1073"/>
      <c r="D37" s="1074"/>
      <c r="E37" s="1074"/>
      <c r="F37" s="1074"/>
      <c r="G37" s="1074"/>
      <c r="H37" s="1074"/>
      <c r="I37" s="1074"/>
      <c r="J37" s="1074"/>
      <c r="K37" s="1074"/>
      <c r="L37" s="1075"/>
    </row>
    <row r="38" spans="1:12" ht="15">
      <c r="A38" s="346">
        <v>27</v>
      </c>
      <c r="B38" s="347" t="s">
        <v>912</v>
      </c>
      <c r="C38" s="1073"/>
      <c r="D38" s="1074"/>
      <c r="E38" s="1074"/>
      <c r="F38" s="1074"/>
      <c r="G38" s="1074"/>
      <c r="H38" s="1074"/>
      <c r="I38" s="1074"/>
      <c r="J38" s="1074"/>
      <c r="K38" s="1074"/>
      <c r="L38" s="1075"/>
    </row>
    <row r="39" spans="1:12" ht="15">
      <c r="A39" s="346">
        <v>28</v>
      </c>
      <c r="B39" s="347" t="s">
        <v>913</v>
      </c>
      <c r="C39" s="1073"/>
      <c r="D39" s="1074"/>
      <c r="E39" s="1074"/>
      <c r="F39" s="1074"/>
      <c r="G39" s="1074"/>
      <c r="H39" s="1074"/>
      <c r="I39" s="1074"/>
      <c r="J39" s="1074"/>
      <c r="K39" s="1074"/>
      <c r="L39" s="1075"/>
    </row>
    <row r="40" spans="1:12" ht="15">
      <c r="A40" s="346">
        <v>29</v>
      </c>
      <c r="B40" s="347" t="s">
        <v>914</v>
      </c>
      <c r="C40" s="1073"/>
      <c r="D40" s="1074"/>
      <c r="E40" s="1074"/>
      <c r="F40" s="1074"/>
      <c r="G40" s="1074"/>
      <c r="H40" s="1074"/>
      <c r="I40" s="1074"/>
      <c r="J40" s="1074"/>
      <c r="K40" s="1074"/>
      <c r="L40" s="1075"/>
    </row>
    <row r="41" spans="1:12" ht="15">
      <c r="A41" s="346">
        <v>30</v>
      </c>
      <c r="B41" s="347" t="s">
        <v>915</v>
      </c>
      <c r="C41" s="1073"/>
      <c r="D41" s="1074"/>
      <c r="E41" s="1074"/>
      <c r="F41" s="1074"/>
      <c r="G41" s="1074"/>
      <c r="H41" s="1074"/>
      <c r="I41" s="1074"/>
      <c r="J41" s="1074"/>
      <c r="K41" s="1074"/>
      <c r="L41" s="1075"/>
    </row>
    <row r="42" spans="1:12" ht="15">
      <c r="A42" s="346">
        <v>31</v>
      </c>
      <c r="B42" s="347" t="s">
        <v>916</v>
      </c>
      <c r="C42" s="1073"/>
      <c r="D42" s="1074"/>
      <c r="E42" s="1074"/>
      <c r="F42" s="1074"/>
      <c r="G42" s="1074"/>
      <c r="H42" s="1074"/>
      <c r="I42" s="1074"/>
      <c r="J42" s="1074"/>
      <c r="K42" s="1074"/>
      <c r="L42" s="1075"/>
    </row>
    <row r="43" spans="1:12" ht="15">
      <c r="A43" s="346">
        <v>32</v>
      </c>
      <c r="B43" s="347" t="s">
        <v>917</v>
      </c>
      <c r="C43" s="1073"/>
      <c r="D43" s="1074"/>
      <c r="E43" s="1074"/>
      <c r="F43" s="1074"/>
      <c r="G43" s="1074"/>
      <c r="H43" s="1074"/>
      <c r="I43" s="1074"/>
      <c r="J43" s="1074"/>
      <c r="K43" s="1074"/>
      <c r="L43" s="1075"/>
    </row>
    <row r="44" spans="1:12" ht="15">
      <c r="A44" s="346">
        <v>33</v>
      </c>
      <c r="B44" s="347" t="s">
        <v>918</v>
      </c>
      <c r="C44" s="1073"/>
      <c r="D44" s="1074"/>
      <c r="E44" s="1074"/>
      <c r="F44" s="1074"/>
      <c r="G44" s="1074"/>
      <c r="H44" s="1074"/>
      <c r="I44" s="1074"/>
      <c r="J44" s="1074"/>
      <c r="K44" s="1074"/>
      <c r="L44" s="1075"/>
    </row>
    <row r="45" spans="1:12" ht="15">
      <c r="A45" s="346">
        <v>34</v>
      </c>
      <c r="B45" s="347" t="s">
        <v>919</v>
      </c>
      <c r="C45" s="1073"/>
      <c r="D45" s="1074"/>
      <c r="E45" s="1074"/>
      <c r="F45" s="1074"/>
      <c r="G45" s="1074"/>
      <c r="H45" s="1074"/>
      <c r="I45" s="1074"/>
      <c r="J45" s="1074"/>
      <c r="K45" s="1074"/>
      <c r="L45" s="1075"/>
    </row>
    <row r="46" spans="1:12" ht="15">
      <c r="A46" s="285" t="s">
        <v>19</v>
      </c>
      <c r="B46" s="83"/>
      <c r="C46" s="1076"/>
      <c r="D46" s="1077"/>
      <c r="E46" s="1077"/>
      <c r="F46" s="1077"/>
      <c r="G46" s="1077"/>
      <c r="H46" s="1077"/>
      <c r="I46" s="1077"/>
      <c r="J46" s="1077"/>
      <c r="K46" s="1077"/>
      <c r="L46" s="1078"/>
    </row>
    <row r="47" spans="1:10" ht="12.75">
      <c r="A47" s="97"/>
      <c r="B47" s="119"/>
      <c r="C47" s="119"/>
      <c r="D47" s="314"/>
      <c r="E47" s="314"/>
      <c r="F47" s="314"/>
      <c r="G47" s="314"/>
      <c r="H47" s="314"/>
      <c r="I47" s="314"/>
      <c r="J47" s="314"/>
    </row>
    <row r="48" spans="1:10" ht="12.75">
      <c r="A48" s="97"/>
      <c r="B48" s="119"/>
      <c r="C48" s="119"/>
      <c r="D48" s="314"/>
      <c r="E48" s="314"/>
      <c r="F48" s="314"/>
      <c r="G48" s="314"/>
      <c r="H48" s="314"/>
      <c r="I48" s="314"/>
      <c r="J48" s="314"/>
    </row>
    <row r="49" spans="1:10" ht="12.75">
      <c r="A49" s="97"/>
      <c r="B49" s="119"/>
      <c r="C49" s="119"/>
      <c r="D49" s="314"/>
      <c r="E49" s="314"/>
      <c r="F49" s="314"/>
      <c r="G49" s="314"/>
      <c r="H49" s="314"/>
      <c r="I49" s="314"/>
      <c r="J49" s="314"/>
    </row>
    <row r="50" spans="1:10" ht="15.75" customHeight="1">
      <c r="A50" s="100" t="s">
        <v>12</v>
      </c>
      <c r="B50" s="100"/>
      <c r="C50" s="100"/>
      <c r="D50" s="100"/>
      <c r="E50" s="100"/>
      <c r="F50" s="100"/>
      <c r="G50" s="100"/>
      <c r="I50" s="1062" t="s">
        <v>13</v>
      </c>
      <c r="J50" s="1062"/>
    </row>
    <row r="51" spans="1:10" ht="12.75" customHeight="1">
      <c r="A51" s="1064" t="s">
        <v>684</v>
      </c>
      <c r="B51" s="1064"/>
      <c r="C51" s="1064"/>
      <c r="D51" s="1064"/>
      <c r="E51" s="1064"/>
      <c r="F51" s="1064"/>
      <c r="G51" s="1064"/>
      <c r="H51" s="1064"/>
      <c r="I51" s="1064"/>
      <c r="J51" s="1064"/>
    </row>
    <row r="52" spans="1:11" ht="12.75" customHeight="1">
      <c r="A52" s="315"/>
      <c r="B52" s="315"/>
      <c r="C52" s="315"/>
      <c r="D52" s="315"/>
      <c r="E52" s="315"/>
      <c r="F52" s="315"/>
      <c r="G52" s="315"/>
      <c r="H52" s="1062" t="s">
        <v>20</v>
      </c>
      <c r="I52" s="1062"/>
      <c r="J52" s="1062"/>
      <c r="K52" s="1062"/>
    </row>
    <row r="53" spans="1:10" ht="12.75">
      <c r="A53" s="100"/>
      <c r="B53" s="100"/>
      <c r="C53" s="100"/>
      <c r="E53" s="100"/>
      <c r="H53" s="1065" t="s">
        <v>85</v>
      </c>
      <c r="I53" s="1065"/>
      <c r="J53" s="1065"/>
    </row>
    <row r="57" spans="1:10" ht="12.75">
      <c r="A57" s="1061"/>
      <c r="B57" s="1061"/>
      <c r="C57" s="1061"/>
      <c r="D57" s="1061"/>
      <c r="E57" s="1061"/>
      <c r="F57" s="1061"/>
      <c r="G57" s="1061"/>
      <c r="H57" s="1061"/>
      <c r="I57" s="1061"/>
      <c r="J57" s="1061"/>
    </row>
    <row r="59" spans="1:10" ht="12.75">
      <c r="A59" s="1061"/>
      <c r="B59" s="1061"/>
      <c r="C59" s="1061"/>
      <c r="D59" s="1061"/>
      <c r="E59" s="1061"/>
      <c r="F59" s="1061"/>
      <c r="G59" s="1061"/>
      <c r="H59" s="1061"/>
      <c r="I59" s="1061"/>
      <c r="J59" s="1061"/>
    </row>
  </sheetData>
  <sheetProtection/>
  <mergeCells count="20">
    <mergeCell ref="A51:J51"/>
    <mergeCell ref="H53:J53"/>
    <mergeCell ref="A57:J57"/>
    <mergeCell ref="E1:I1"/>
    <mergeCell ref="A2:J2"/>
    <mergeCell ref="A3:J3"/>
    <mergeCell ref="A8:B8"/>
    <mergeCell ref="A5:L5"/>
    <mergeCell ref="H8:L8"/>
    <mergeCell ref="C12:L46"/>
    <mergeCell ref="A59:J59"/>
    <mergeCell ref="H52:K52"/>
    <mergeCell ref="A9:A10"/>
    <mergeCell ref="B9:B10"/>
    <mergeCell ref="C9:D9"/>
    <mergeCell ref="E9:F9"/>
    <mergeCell ref="G9:H9"/>
    <mergeCell ref="I9:J9"/>
    <mergeCell ref="K9:L9"/>
    <mergeCell ref="I50:J5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6" r:id="rId1"/>
</worksheet>
</file>

<file path=xl/worksheets/sheet72.xml><?xml version="1.0" encoding="utf-8"?>
<worksheet xmlns="http://schemas.openxmlformats.org/spreadsheetml/2006/main" xmlns:r="http://schemas.openxmlformats.org/officeDocument/2006/relationships">
  <sheetPr>
    <pageSetUpPr fitToPage="1"/>
  </sheetPr>
  <dimension ref="A1:P59"/>
  <sheetViews>
    <sheetView view="pageBreakPreview" zoomScaleSheetLayoutView="100" zoomScalePageLayoutView="0" workbookViewId="0" topLeftCell="A25">
      <selection activeCell="C12" sqref="C12:L46"/>
    </sheetView>
  </sheetViews>
  <sheetFormatPr defaultColWidth="9.140625" defaultRowHeight="12.75"/>
  <cols>
    <col min="1" max="1" width="7.421875" style="161" customWidth="1"/>
    <col min="2" max="2" width="25.421875" style="161" customWidth="1"/>
    <col min="3" max="3" width="11.00390625" style="161" customWidth="1"/>
    <col min="4" max="4" width="10.00390625" style="161" customWidth="1"/>
    <col min="5" max="5" width="11.8515625" style="161" customWidth="1"/>
    <col min="6" max="6" width="12.140625" style="161" customWidth="1"/>
    <col min="7" max="7" width="13.28125" style="161" customWidth="1"/>
    <col min="8" max="8" width="14.57421875" style="161" customWidth="1"/>
    <col min="9" max="9" width="12.00390625" style="161" customWidth="1"/>
    <col min="10" max="10" width="13.140625" style="161" customWidth="1"/>
    <col min="11" max="11" width="12.140625" style="161" customWidth="1"/>
    <col min="12" max="12" width="12.00390625" style="161" customWidth="1"/>
    <col min="13" max="16384" width="9.140625" style="161" customWidth="1"/>
  </cols>
  <sheetData>
    <row r="1" spans="5:10" s="90" customFormat="1" ht="12.75">
      <c r="E1" s="1066"/>
      <c r="F1" s="1066"/>
      <c r="G1" s="1066"/>
      <c r="H1" s="1066"/>
      <c r="I1" s="1066"/>
      <c r="J1" s="310" t="s">
        <v>683</v>
      </c>
    </row>
    <row r="2" spans="1:10" s="90" customFormat="1" ht="15">
      <c r="A2" s="1067" t="s">
        <v>0</v>
      </c>
      <c r="B2" s="1067"/>
      <c r="C2" s="1067"/>
      <c r="D2" s="1067"/>
      <c r="E2" s="1067"/>
      <c r="F2" s="1067"/>
      <c r="G2" s="1067"/>
      <c r="H2" s="1067"/>
      <c r="I2" s="1067"/>
      <c r="J2" s="1067"/>
    </row>
    <row r="3" spans="1:10" s="90" customFormat="1" ht="20.25">
      <c r="A3" s="736" t="s">
        <v>704</v>
      </c>
      <c r="B3" s="736"/>
      <c r="C3" s="736"/>
      <c r="D3" s="736"/>
      <c r="E3" s="736"/>
      <c r="F3" s="736"/>
      <c r="G3" s="736"/>
      <c r="H3" s="736"/>
      <c r="I3" s="736"/>
      <c r="J3" s="736"/>
    </row>
    <row r="4" s="90" customFormat="1" ht="14.25" customHeight="1"/>
    <row r="5" spans="1:12" ht="16.5" customHeight="1">
      <c r="A5" s="1068" t="s">
        <v>777</v>
      </c>
      <c r="B5" s="1068"/>
      <c r="C5" s="1068"/>
      <c r="D5" s="1068"/>
      <c r="E5" s="1068"/>
      <c r="F5" s="1068"/>
      <c r="G5" s="1068"/>
      <c r="H5" s="1068"/>
      <c r="I5" s="1068"/>
      <c r="J5" s="1068"/>
      <c r="K5" s="1068"/>
      <c r="L5" s="1068"/>
    </row>
    <row r="6" spans="1:10" ht="13.5" customHeight="1">
      <c r="A6" s="311"/>
      <c r="B6" s="311"/>
      <c r="C6" s="311"/>
      <c r="D6" s="311"/>
      <c r="E6" s="311"/>
      <c r="F6" s="311"/>
      <c r="G6" s="311"/>
      <c r="H6" s="311"/>
      <c r="I6" s="311"/>
      <c r="J6" s="311"/>
    </row>
    <row r="7" ht="0.75" customHeight="1"/>
    <row r="8" spans="1:12" ht="12.75">
      <c r="A8" s="1065" t="s">
        <v>676</v>
      </c>
      <c r="B8" s="1065"/>
      <c r="C8" s="312"/>
      <c r="H8" s="1069" t="s">
        <v>779</v>
      </c>
      <c r="I8" s="1069"/>
      <c r="J8" s="1069"/>
      <c r="K8" s="1069"/>
      <c r="L8" s="1069"/>
    </row>
    <row r="9" spans="1:16" ht="21" customHeight="1">
      <c r="A9" s="891" t="s">
        <v>2</v>
      </c>
      <c r="B9" s="891" t="s">
        <v>39</v>
      </c>
      <c r="C9" s="1063" t="s">
        <v>677</v>
      </c>
      <c r="D9" s="1063"/>
      <c r="E9" s="1063" t="s">
        <v>128</v>
      </c>
      <c r="F9" s="1063"/>
      <c r="G9" s="1063" t="s">
        <v>678</v>
      </c>
      <c r="H9" s="1063"/>
      <c r="I9" s="1063" t="s">
        <v>129</v>
      </c>
      <c r="J9" s="1063"/>
      <c r="K9" s="1063" t="s">
        <v>130</v>
      </c>
      <c r="L9" s="1063"/>
      <c r="O9" s="313"/>
      <c r="P9" s="314"/>
    </row>
    <row r="10" spans="1:12" ht="45" customHeight="1">
      <c r="A10" s="891"/>
      <c r="B10" s="891"/>
      <c r="C10" s="94" t="s">
        <v>679</v>
      </c>
      <c r="D10" s="94" t="s">
        <v>680</v>
      </c>
      <c r="E10" s="94" t="s">
        <v>681</v>
      </c>
      <c r="F10" s="94" t="s">
        <v>682</v>
      </c>
      <c r="G10" s="94" t="s">
        <v>681</v>
      </c>
      <c r="H10" s="94" t="s">
        <v>682</v>
      </c>
      <c r="I10" s="94" t="s">
        <v>679</v>
      </c>
      <c r="J10" s="94" t="s">
        <v>680</v>
      </c>
      <c r="K10" s="94" t="s">
        <v>679</v>
      </c>
      <c r="L10" s="94" t="s">
        <v>680</v>
      </c>
    </row>
    <row r="11" spans="1:12" ht="12.75">
      <c r="A11" s="94">
        <v>1</v>
      </c>
      <c r="B11" s="94">
        <v>2</v>
      </c>
      <c r="C11" s="94">
        <v>3</v>
      </c>
      <c r="D11" s="94">
        <v>4</v>
      </c>
      <c r="E11" s="94">
        <v>5</v>
      </c>
      <c r="F11" s="94">
        <v>6</v>
      </c>
      <c r="G11" s="94">
        <v>7</v>
      </c>
      <c r="H11" s="94">
        <v>8</v>
      </c>
      <c r="I11" s="94">
        <v>9</v>
      </c>
      <c r="J11" s="94">
        <v>10</v>
      </c>
      <c r="K11" s="94">
        <v>11</v>
      </c>
      <c r="L11" s="94">
        <v>12</v>
      </c>
    </row>
    <row r="12" spans="1:12" ht="15">
      <c r="A12" s="346">
        <v>1</v>
      </c>
      <c r="B12" s="347" t="s">
        <v>886</v>
      </c>
      <c r="C12" s="1079" t="s">
        <v>920</v>
      </c>
      <c r="D12" s="1080"/>
      <c r="E12" s="1080"/>
      <c r="F12" s="1080"/>
      <c r="G12" s="1080"/>
      <c r="H12" s="1080"/>
      <c r="I12" s="1080"/>
      <c r="J12" s="1080"/>
      <c r="K12" s="1080"/>
      <c r="L12" s="1081"/>
    </row>
    <row r="13" spans="1:12" ht="15">
      <c r="A13" s="346">
        <v>2</v>
      </c>
      <c r="B13" s="347" t="s">
        <v>887</v>
      </c>
      <c r="C13" s="1082"/>
      <c r="D13" s="1083"/>
      <c r="E13" s="1083"/>
      <c r="F13" s="1083"/>
      <c r="G13" s="1083"/>
      <c r="H13" s="1083"/>
      <c r="I13" s="1083"/>
      <c r="J13" s="1083"/>
      <c r="K13" s="1083"/>
      <c r="L13" s="1084"/>
    </row>
    <row r="14" spans="1:12" ht="15">
      <c r="A14" s="346">
        <v>3</v>
      </c>
      <c r="B14" s="347" t="s">
        <v>888</v>
      </c>
      <c r="C14" s="1082"/>
      <c r="D14" s="1083"/>
      <c r="E14" s="1083"/>
      <c r="F14" s="1083"/>
      <c r="G14" s="1083"/>
      <c r="H14" s="1083"/>
      <c r="I14" s="1083"/>
      <c r="J14" s="1083"/>
      <c r="K14" s="1083"/>
      <c r="L14" s="1084"/>
    </row>
    <row r="15" spans="1:12" ht="15">
      <c r="A15" s="346">
        <v>4</v>
      </c>
      <c r="B15" s="347" t="s">
        <v>889</v>
      </c>
      <c r="C15" s="1082"/>
      <c r="D15" s="1083"/>
      <c r="E15" s="1083"/>
      <c r="F15" s="1083"/>
      <c r="G15" s="1083"/>
      <c r="H15" s="1083"/>
      <c r="I15" s="1083"/>
      <c r="J15" s="1083"/>
      <c r="K15" s="1083"/>
      <c r="L15" s="1084"/>
    </row>
    <row r="16" spans="1:12" ht="15">
      <c r="A16" s="346">
        <v>5</v>
      </c>
      <c r="B16" s="347" t="s">
        <v>890</v>
      </c>
      <c r="C16" s="1082"/>
      <c r="D16" s="1083"/>
      <c r="E16" s="1083"/>
      <c r="F16" s="1083"/>
      <c r="G16" s="1083"/>
      <c r="H16" s="1083"/>
      <c r="I16" s="1083"/>
      <c r="J16" s="1083"/>
      <c r="K16" s="1083"/>
      <c r="L16" s="1084"/>
    </row>
    <row r="17" spans="1:12" ht="15">
      <c r="A17" s="346">
        <v>6</v>
      </c>
      <c r="B17" s="347" t="s">
        <v>891</v>
      </c>
      <c r="C17" s="1082"/>
      <c r="D17" s="1083"/>
      <c r="E17" s="1083"/>
      <c r="F17" s="1083"/>
      <c r="G17" s="1083"/>
      <c r="H17" s="1083"/>
      <c r="I17" s="1083"/>
      <c r="J17" s="1083"/>
      <c r="K17" s="1083"/>
      <c r="L17" s="1084"/>
    </row>
    <row r="18" spans="1:12" ht="15">
      <c r="A18" s="346">
        <v>7</v>
      </c>
      <c r="B18" s="347" t="s">
        <v>892</v>
      </c>
      <c r="C18" s="1082"/>
      <c r="D18" s="1083"/>
      <c r="E18" s="1083"/>
      <c r="F18" s="1083"/>
      <c r="G18" s="1083"/>
      <c r="H18" s="1083"/>
      <c r="I18" s="1083"/>
      <c r="J18" s="1083"/>
      <c r="K18" s="1083"/>
      <c r="L18" s="1084"/>
    </row>
    <row r="19" spans="1:12" ht="15">
      <c r="A19" s="346">
        <v>8</v>
      </c>
      <c r="B19" s="347" t="s">
        <v>893</v>
      </c>
      <c r="C19" s="1082"/>
      <c r="D19" s="1083"/>
      <c r="E19" s="1083"/>
      <c r="F19" s="1083"/>
      <c r="G19" s="1083"/>
      <c r="H19" s="1083"/>
      <c r="I19" s="1083"/>
      <c r="J19" s="1083"/>
      <c r="K19" s="1083"/>
      <c r="L19" s="1084"/>
    </row>
    <row r="20" spans="1:12" ht="15">
      <c r="A20" s="346">
        <v>9</v>
      </c>
      <c r="B20" s="347" t="s">
        <v>894</v>
      </c>
      <c r="C20" s="1082"/>
      <c r="D20" s="1083"/>
      <c r="E20" s="1083"/>
      <c r="F20" s="1083"/>
      <c r="G20" s="1083"/>
      <c r="H20" s="1083"/>
      <c r="I20" s="1083"/>
      <c r="J20" s="1083"/>
      <c r="K20" s="1083"/>
      <c r="L20" s="1084"/>
    </row>
    <row r="21" spans="1:12" ht="15">
      <c r="A21" s="346">
        <v>10</v>
      </c>
      <c r="B21" s="347" t="s">
        <v>895</v>
      </c>
      <c r="C21" s="1082"/>
      <c r="D21" s="1083"/>
      <c r="E21" s="1083"/>
      <c r="F21" s="1083"/>
      <c r="G21" s="1083"/>
      <c r="H21" s="1083"/>
      <c r="I21" s="1083"/>
      <c r="J21" s="1083"/>
      <c r="K21" s="1083"/>
      <c r="L21" s="1084"/>
    </row>
    <row r="22" spans="1:12" ht="15">
      <c r="A22" s="346">
        <v>11</v>
      </c>
      <c r="B22" s="347" t="s">
        <v>896</v>
      </c>
      <c r="C22" s="1082"/>
      <c r="D22" s="1083"/>
      <c r="E22" s="1083"/>
      <c r="F22" s="1083"/>
      <c r="G22" s="1083"/>
      <c r="H22" s="1083"/>
      <c r="I22" s="1083"/>
      <c r="J22" s="1083"/>
      <c r="K22" s="1083"/>
      <c r="L22" s="1084"/>
    </row>
    <row r="23" spans="1:12" ht="15">
      <c r="A23" s="346">
        <v>12</v>
      </c>
      <c r="B23" s="347" t="s">
        <v>897</v>
      </c>
      <c r="C23" s="1082"/>
      <c r="D23" s="1083"/>
      <c r="E23" s="1083"/>
      <c r="F23" s="1083"/>
      <c r="G23" s="1083"/>
      <c r="H23" s="1083"/>
      <c r="I23" s="1083"/>
      <c r="J23" s="1083"/>
      <c r="K23" s="1083"/>
      <c r="L23" s="1084"/>
    </row>
    <row r="24" spans="1:12" ht="15">
      <c r="A24" s="346">
        <v>13</v>
      </c>
      <c r="B24" s="347" t="s">
        <v>898</v>
      </c>
      <c r="C24" s="1082"/>
      <c r="D24" s="1083"/>
      <c r="E24" s="1083"/>
      <c r="F24" s="1083"/>
      <c r="G24" s="1083"/>
      <c r="H24" s="1083"/>
      <c r="I24" s="1083"/>
      <c r="J24" s="1083"/>
      <c r="K24" s="1083"/>
      <c r="L24" s="1084"/>
    </row>
    <row r="25" spans="1:12" ht="15">
      <c r="A25" s="346">
        <v>14</v>
      </c>
      <c r="B25" s="347" t="s">
        <v>899</v>
      </c>
      <c r="C25" s="1082"/>
      <c r="D25" s="1083"/>
      <c r="E25" s="1083"/>
      <c r="F25" s="1083"/>
      <c r="G25" s="1083"/>
      <c r="H25" s="1083"/>
      <c r="I25" s="1083"/>
      <c r="J25" s="1083"/>
      <c r="K25" s="1083"/>
      <c r="L25" s="1084"/>
    </row>
    <row r="26" spans="1:12" ht="15">
      <c r="A26" s="346">
        <v>15</v>
      </c>
      <c r="B26" s="347" t="s">
        <v>900</v>
      </c>
      <c r="C26" s="1082"/>
      <c r="D26" s="1083"/>
      <c r="E26" s="1083"/>
      <c r="F26" s="1083"/>
      <c r="G26" s="1083"/>
      <c r="H26" s="1083"/>
      <c r="I26" s="1083"/>
      <c r="J26" s="1083"/>
      <c r="K26" s="1083"/>
      <c r="L26" s="1084"/>
    </row>
    <row r="27" spans="1:12" ht="15">
      <c r="A27" s="346">
        <v>16</v>
      </c>
      <c r="B27" s="347" t="s">
        <v>901</v>
      </c>
      <c r="C27" s="1082"/>
      <c r="D27" s="1083"/>
      <c r="E27" s="1083"/>
      <c r="F27" s="1083"/>
      <c r="G27" s="1083"/>
      <c r="H27" s="1083"/>
      <c r="I27" s="1083"/>
      <c r="J27" s="1083"/>
      <c r="K27" s="1083"/>
      <c r="L27" s="1084"/>
    </row>
    <row r="28" spans="1:12" ht="15">
      <c r="A28" s="346">
        <v>17</v>
      </c>
      <c r="B28" s="347" t="s">
        <v>902</v>
      </c>
      <c r="C28" s="1082"/>
      <c r="D28" s="1083"/>
      <c r="E28" s="1083"/>
      <c r="F28" s="1083"/>
      <c r="G28" s="1083"/>
      <c r="H28" s="1083"/>
      <c r="I28" s="1083"/>
      <c r="J28" s="1083"/>
      <c r="K28" s="1083"/>
      <c r="L28" s="1084"/>
    </row>
    <row r="29" spans="1:12" ht="15">
      <c r="A29" s="348">
        <v>18</v>
      </c>
      <c r="B29" s="349" t="s">
        <v>903</v>
      </c>
      <c r="C29" s="1082"/>
      <c r="D29" s="1083"/>
      <c r="E29" s="1083"/>
      <c r="F29" s="1083"/>
      <c r="G29" s="1083"/>
      <c r="H29" s="1083"/>
      <c r="I29" s="1083"/>
      <c r="J29" s="1083"/>
      <c r="K29" s="1083"/>
      <c r="L29" s="1084"/>
    </row>
    <row r="30" spans="1:12" ht="15">
      <c r="A30" s="346">
        <v>19</v>
      </c>
      <c r="B30" s="347" t="s">
        <v>904</v>
      </c>
      <c r="C30" s="1082"/>
      <c r="D30" s="1083"/>
      <c r="E30" s="1083"/>
      <c r="F30" s="1083"/>
      <c r="G30" s="1083"/>
      <c r="H30" s="1083"/>
      <c r="I30" s="1083"/>
      <c r="J30" s="1083"/>
      <c r="K30" s="1083"/>
      <c r="L30" s="1084"/>
    </row>
    <row r="31" spans="1:12" ht="15">
      <c r="A31" s="348">
        <v>20</v>
      </c>
      <c r="B31" s="349" t="s">
        <v>905</v>
      </c>
      <c r="C31" s="1082"/>
      <c r="D31" s="1083"/>
      <c r="E31" s="1083"/>
      <c r="F31" s="1083"/>
      <c r="G31" s="1083"/>
      <c r="H31" s="1083"/>
      <c r="I31" s="1083"/>
      <c r="J31" s="1083"/>
      <c r="K31" s="1083"/>
      <c r="L31" s="1084"/>
    </row>
    <row r="32" spans="1:12" ht="15">
      <c r="A32" s="346">
        <v>21</v>
      </c>
      <c r="B32" s="347" t="s">
        <v>906</v>
      </c>
      <c r="C32" s="1082"/>
      <c r="D32" s="1083"/>
      <c r="E32" s="1083"/>
      <c r="F32" s="1083"/>
      <c r="G32" s="1083"/>
      <c r="H32" s="1083"/>
      <c r="I32" s="1083"/>
      <c r="J32" s="1083"/>
      <c r="K32" s="1083"/>
      <c r="L32" s="1084"/>
    </row>
    <row r="33" spans="1:12" ht="15">
      <c r="A33" s="346">
        <v>22</v>
      </c>
      <c r="B33" s="347" t="s">
        <v>907</v>
      </c>
      <c r="C33" s="1082"/>
      <c r="D33" s="1083"/>
      <c r="E33" s="1083"/>
      <c r="F33" s="1083"/>
      <c r="G33" s="1083"/>
      <c r="H33" s="1083"/>
      <c r="I33" s="1083"/>
      <c r="J33" s="1083"/>
      <c r="K33" s="1083"/>
      <c r="L33" s="1084"/>
    </row>
    <row r="34" spans="1:12" ht="15">
      <c r="A34" s="346">
        <v>23</v>
      </c>
      <c r="B34" s="347" t="s">
        <v>908</v>
      </c>
      <c r="C34" s="1082"/>
      <c r="D34" s="1083"/>
      <c r="E34" s="1083"/>
      <c r="F34" s="1083"/>
      <c r="G34" s="1083"/>
      <c r="H34" s="1083"/>
      <c r="I34" s="1083"/>
      <c r="J34" s="1083"/>
      <c r="K34" s="1083"/>
      <c r="L34" s="1084"/>
    </row>
    <row r="35" spans="1:12" ht="15">
      <c r="A35" s="346">
        <v>24</v>
      </c>
      <c r="B35" s="347" t="s">
        <v>909</v>
      </c>
      <c r="C35" s="1082"/>
      <c r="D35" s="1083"/>
      <c r="E35" s="1083"/>
      <c r="F35" s="1083"/>
      <c r="G35" s="1083"/>
      <c r="H35" s="1083"/>
      <c r="I35" s="1083"/>
      <c r="J35" s="1083"/>
      <c r="K35" s="1083"/>
      <c r="L35" s="1084"/>
    </row>
    <row r="36" spans="1:12" ht="15">
      <c r="A36" s="346">
        <v>25</v>
      </c>
      <c r="B36" s="347" t="s">
        <v>910</v>
      </c>
      <c r="C36" s="1082"/>
      <c r="D36" s="1083"/>
      <c r="E36" s="1083"/>
      <c r="F36" s="1083"/>
      <c r="G36" s="1083"/>
      <c r="H36" s="1083"/>
      <c r="I36" s="1083"/>
      <c r="J36" s="1083"/>
      <c r="K36" s="1083"/>
      <c r="L36" s="1084"/>
    </row>
    <row r="37" spans="1:12" ht="15">
      <c r="A37" s="346">
        <v>26</v>
      </c>
      <c r="B37" s="347" t="s">
        <v>911</v>
      </c>
      <c r="C37" s="1082"/>
      <c r="D37" s="1083"/>
      <c r="E37" s="1083"/>
      <c r="F37" s="1083"/>
      <c r="G37" s="1083"/>
      <c r="H37" s="1083"/>
      <c r="I37" s="1083"/>
      <c r="J37" s="1083"/>
      <c r="K37" s="1083"/>
      <c r="L37" s="1084"/>
    </row>
    <row r="38" spans="1:12" ht="15">
      <c r="A38" s="346">
        <v>27</v>
      </c>
      <c r="B38" s="347" t="s">
        <v>912</v>
      </c>
      <c r="C38" s="1082"/>
      <c r="D38" s="1083"/>
      <c r="E38" s="1083"/>
      <c r="F38" s="1083"/>
      <c r="G38" s="1083"/>
      <c r="H38" s="1083"/>
      <c r="I38" s="1083"/>
      <c r="J38" s="1083"/>
      <c r="K38" s="1083"/>
      <c r="L38" s="1084"/>
    </row>
    <row r="39" spans="1:12" ht="15">
      <c r="A39" s="346">
        <v>28</v>
      </c>
      <c r="B39" s="347" t="s">
        <v>913</v>
      </c>
      <c r="C39" s="1082"/>
      <c r="D39" s="1083"/>
      <c r="E39" s="1083"/>
      <c r="F39" s="1083"/>
      <c r="G39" s="1083"/>
      <c r="H39" s="1083"/>
      <c r="I39" s="1083"/>
      <c r="J39" s="1083"/>
      <c r="K39" s="1083"/>
      <c r="L39" s="1084"/>
    </row>
    <row r="40" spans="1:12" ht="15">
      <c r="A40" s="346">
        <v>29</v>
      </c>
      <c r="B40" s="347" t="s">
        <v>914</v>
      </c>
      <c r="C40" s="1082"/>
      <c r="D40" s="1083"/>
      <c r="E40" s="1083"/>
      <c r="F40" s="1083"/>
      <c r="G40" s="1083"/>
      <c r="H40" s="1083"/>
      <c r="I40" s="1083"/>
      <c r="J40" s="1083"/>
      <c r="K40" s="1083"/>
      <c r="L40" s="1084"/>
    </row>
    <row r="41" spans="1:12" ht="15">
      <c r="A41" s="346">
        <v>30</v>
      </c>
      <c r="B41" s="347" t="s">
        <v>915</v>
      </c>
      <c r="C41" s="1082"/>
      <c r="D41" s="1083"/>
      <c r="E41" s="1083"/>
      <c r="F41" s="1083"/>
      <c r="G41" s="1083"/>
      <c r="H41" s="1083"/>
      <c r="I41" s="1083"/>
      <c r="J41" s="1083"/>
      <c r="K41" s="1083"/>
      <c r="L41" s="1084"/>
    </row>
    <row r="42" spans="1:12" ht="15">
      <c r="A42" s="346">
        <v>31</v>
      </c>
      <c r="B42" s="347" t="s">
        <v>916</v>
      </c>
      <c r="C42" s="1082"/>
      <c r="D42" s="1083"/>
      <c r="E42" s="1083"/>
      <c r="F42" s="1083"/>
      <c r="G42" s="1083"/>
      <c r="H42" s="1083"/>
      <c r="I42" s="1083"/>
      <c r="J42" s="1083"/>
      <c r="K42" s="1083"/>
      <c r="L42" s="1084"/>
    </row>
    <row r="43" spans="1:12" ht="15">
      <c r="A43" s="346">
        <v>32</v>
      </c>
      <c r="B43" s="347" t="s">
        <v>917</v>
      </c>
      <c r="C43" s="1082"/>
      <c r="D43" s="1083"/>
      <c r="E43" s="1083"/>
      <c r="F43" s="1083"/>
      <c r="G43" s="1083"/>
      <c r="H43" s="1083"/>
      <c r="I43" s="1083"/>
      <c r="J43" s="1083"/>
      <c r="K43" s="1083"/>
      <c r="L43" s="1084"/>
    </row>
    <row r="44" spans="1:12" ht="15">
      <c r="A44" s="346">
        <v>33</v>
      </c>
      <c r="B44" s="347" t="s">
        <v>918</v>
      </c>
      <c r="C44" s="1082"/>
      <c r="D44" s="1083"/>
      <c r="E44" s="1083"/>
      <c r="F44" s="1083"/>
      <c r="G44" s="1083"/>
      <c r="H44" s="1083"/>
      <c r="I44" s="1083"/>
      <c r="J44" s="1083"/>
      <c r="K44" s="1083"/>
      <c r="L44" s="1084"/>
    </row>
    <row r="45" spans="1:12" ht="15">
      <c r="A45" s="346">
        <v>34</v>
      </c>
      <c r="B45" s="347" t="s">
        <v>919</v>
      </c>
      <c r="C45" s="1082"/>
      <c r="D45" s="1083"/>
      <c r="E45" s="1083"/>
      <c r="F45" s="1083"/>
      <c r="G45" s="1083"/>
      <c r="H45" s="1083"/>
      <c r="I45" s="1083"/>
      <c r="J45" s="1083"/>
      <c r="K45" s="1083"/>
      <c r="L45" s="1084"/>
    </row>
    <row r="46" spans="1:12" ht="15">
      <c r="A46" s="285" t="s">
        <v>19</v>
      </c>
      <c r="B46" s="83"/>
      <c r="C46" s="1085"/>
      <c r="D46" s="1086"/>
      <c r="E46" s="1086"/>
      <c r="F46" s="1086"/>
      <c r="G46" s="1086"/>
      <c r="H46" s="1086"/>
      <c r="I46" s="1086"/>
      <c r="J46" s="1086"/>
      <c r="K46" s="1086"/>
      <c r="L46" s="1087"/>
    </row>
    <row r="47" spans="1:10" ht="12.75">
      <c r="A47" s="97"/>
      <c r="B47" s="119"/>
      <c r="C47" s="119"/>
      <c r="D47" s="314"/>
      <c r="E47" s="314"/>
      <c r="F47" s="314"/>
      <c r="G47" s="314"/>
      <c r="H47" s="314"/>
      <c r="I47" s="314"/>
      <c r="J47" s="314"/>
    </row>
    <row r="48" spans="1:10" ht="12.75">
      <c r="A48" s="97"/>
      <c r="B48" s="119"/>
      <c r="C48" s="119"/>
      <c r="D48" s="314"/>
      <c r="E48" s="314"/>
      <c r="F48" s="314"/>
      <c r="G48" s="314"/>
      <c r="H48" s="314"/>
      <c r="I48" s="314"/>
      <c r="J48" s="314"/>
    </row>
    <row r="49" spans="1:10" ht="12.75">
      <c r="A49" s="97"/>
      <c r="B49" s="119"/>
      <c r="C49" s="119"/>
      <c r="D49" s="314"/>
      <c r="E49" s="314"/>
      <c r="F49" s="314"/>
      <c r="G49" s="314"/>
      <c r="H49" s="314"/>
      <c r="I49" s="314"/>
      <c r="J49" s="314"/>
    </row>
    <row r="50" spans="1:10" ht="15.75" customHeight="1">
      <c r="A50" s="100" t="s">
        <v>12</v>
      </c>
      <c r="B50" s="100"/>
      <c r="C50" s="100"/>
      <c r="D50" s="100"/>
      <c r="E50" s="100"/>
      <c r="F50" s="100"/>
      <c r="G50" s="100"/>
      <c r="I50" s="1062" t="s">
        <v>13</v>
      </c>
      <c r="J50" s="1062"/>
    </row>
    <row r="51" spans="1:10" ht="12.75" customHeight="1">
      <c r="A51" s="1064" t="s">
        <v>684</v>
      </c>
      <c r="B51" s="1064"/>
      <c r="C51" s="1064"/>
      <c r="D51" s="1064"/>
      <c r="E51" s="1064"/>
      <c r="F51" s="1064"/>
      <c r="G51" s="1064"/>
      <c r="H51" s="1064"/>
      <c r="I51" s="1064"/>
      <c r="J51" s="1064"/>
    </row>
    <row r="52" spans="1:11" ht="12.75" customHeight="1">
      <c r="A52" s="315"/>
      <c r="B52" s="315"/>
      <c r="C52" s="315"/>
      <c r="D52" s="315"/>
      <c r="E52" s="315"/>
      <c r="F52" s="315"/>
      <c r="G52" s="315"/>
      <c r="H52" s="1062" t="s">
        <v>88</v>
      </c>
      <c r="I52" s="1062"/>
      <c r="J52" s="1062"/>
      <c r="K52" s="1062"/>
    </row>
    <row r="53" spans="1:10" ht="12.75">
      <c r="A53" s="100"/>
      <c r="B53" s="100"/>
      <c r="C53" s="100"/>
      <c r="E53" s="100"/>
      <c r="H53" s="1065" t="s">
        <v>85</v>
      </c>
      <c r="I53" s="1065"/>
      <c r="J53" s="1065"/>
    </row>
    <row r="57" spans="1:10" ht="12.75">
      <c r="A57" s="1061"/>
      <c r="B57" s="1061"/>
      <c r="C57" s="1061"/>
      <c r="D57" s="1061"/>
      <c r="E57" s="1061"/>
      <c r="F57" s="1061"/>
      <c r="G57" s="1061"/>
      <c r="H57" s="1061"/>
      <c r="I57" s="1061"/>
      <c r="J57" s="1061"/>
    </row>
    <row r="59" spans="1:10" ht="12.75">
      <c r="A59" s="1061"/>
      <c r="B59" s="1061"/>
      <c r="C59" s="1061"/>
      <c r="D59" s="1061"/>
      <c r="E59" s="1061"/>
      <c r="F59" s="1061"/>
      <c r="G59" s="1061"/>
      <c r="H59" s="1061"/>
      <c r="I59" s="1061"/>
      <c r="J59" s="1061"/>
    </row>
  </sheetData>
  <sheetProtection/>
  <mergeCells count="20">
    <mergeCell ref="A51:J51"/>
    <mergeCell ref="H53:J53"/>
    <mergeCell ref="A57:J57"/>
    <mergeCell ref="E1:I1"/>
    <mergeCell ref="A2:J2"/>
    <mergeCell ref="A3:J3"/>
    <mergeCell ref="A8:B8"/>
    <mergeCell ref="A5:L5"/>
    <mergeCell ref="H8:L8"/>
    <mergeCell ref="C12:L46"/>
    <mergeCell ref="A59:J59"/>
    <mergeCell ref="H52:K52"/>
    <mergeCell ref="A9:A10"/>
    <mergeCell ref="B9:B10"/>
    <mergeCell ref="C9:D9"/>
    <mergeCell ref="E9:F9"/>
    <mergeCell ref="G9:H9"/>
    <mergeCell ref="I9:J9"/>
    <mergeCell ref="K9:L9"/>
    <mergeCell ref="I50:J5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6" r:id="rId1"/>
</worksheet>
</file>

<file path=xl/worksheets/sheet8.xml><?xml version="1.0" encoding="utf-8"?>
<worksheet xmlns="http://schemas.openxmlformats.org/spreadsheetml/2006/main" xmlns:r="http://schemas.openxmlformats.org/officeDocument/2006/relationships">
  <sheetPr>
    <pageSetUpPr fitToPage="1"/>
  </sheetPr>
  <dimension ref="A1:S58"/>
  <sheetViews>
    <sheetView view="pageBreakPreview" zoomScale="85" zoomScaleSheetLayoutView="85" zoomScalePageLayoutView="0" workbookViewId="0" topLeftCell="A1">
      <selection activeCell="N1" sqref="N1"/>
    </sheetView>
  </sheetViews>
  <sheetFormatPr defaultColWidth="9.140625" defaultRowHeight="12.75"/>
  <cols>
    <col min="1" max="1" width="8.00390625" style="0" customWidth="1"/>
    <col min="2" max="2" width="21.57421875" style="0" customWidth="1"/>
    <col min="3" max="3" width="12.57421875" style="0" customWidth="1"/>
    <col min="5" max="5" width="9.57421875" style="0" customWidth="1"/>
    <col min="6" max="6" width="9.7109375" style="0" customWidth="1"/>
    <col min="7" max="7" width="10.00390625" style="0" customWidth="1"/>
    <col min="8" max="8" width="9.8515625" style="0" customWidth="1"/>
    <col min="10" max="10" width="10.7109375" style="0" customWidth="1"/>
    <col min="11" max="11" width="8.8515625" style="0" customWidth="1"/>
    <col min="12" max="12" width="9.8515625" style="0" customWidth="1"/>
    <col min="13" max="13" width="8.8515625" style="0" customWidth="1"/>
    <col min="14" max="14" width="11.00390625" style="0" customWidth="1"/>
  </cols>
  <sheetData>
    <row r="1" spans="4:13" ht="12.75" customHeight="1">
      <c r="D1" s="668"/>
      <c r="E1" s="668"/>
      <c r="F1" s="668"/>
      <c r="G1" s="668"/>
      <c r="H1" s="668"/>
      <c r="I1" s="668"/>
      <c r="L1" s="748" t="s">
        <v>90</v>
      </c>
      <c r="M1" s="748"/>
    </row>
    <row r="2" spans="1:13" ht="15.75">
      <c r="A2" s="664" t="s">
        <v>0</v>
      </c>
      <c r="B2" s="664"/>
      <c r="C2" s="664"/>
      <c r="D2" s="664"/>
      <c r="E2" s="664"/>
      <c r="F2" s="664"/>
      <c r="G2" s="664"/>
      <c r="H2" s="664"/>
      <c r="I2" s="664"/>
      <c r="J2" s="664"/>
      <c r="K2" s="664"/>
      <c r="L2" s="664"/>
      <c r="M2" s="664"/>
    </row>
    <row r="3" spans="1:13" ht="20.25">
      <c r="A3" s="665" t="s">
        <v>704</v>
      </c>
      <c r="B3" s="665"/>
      <c r="C3" s="665"/>
      <c r="D3" s="665"/>
      <c r="E3" s="665"/>
      <c r="F3" s="665"/>
      <c r="G3" s="665"/>
      <c r="H3" s="665"/>
      <c r="I3" s="665"/>
      <c r="J3" s="665"/>
      <c r="K3" s="665"/>
      <c r="L3" s="665"/>
      <c r="M3" s="665"/>
    </row>
    <row r="4" ht="11.25" customHeight="1"/>
    <row r="5" spans="1:13" ht="15.75">
      <c r="A5" s="664" t="s">
        <v>745</v>
      </c>
      <c r="B5" s="664"/>
      <c r="C5" s="664"/>
      <c r="D5" s="664"/>
      <c r="E5" s="664"/>
      <c r="F5" s="664"/>
      <c r="G5" s="664"/>
      <c r="H5" s="664"/>
      <c r="I5" s="664"/>
      <c r="J5" s="664"/>
      <c r="K5" s="664"/>
      <c r="L5" s="664"/>
      <c r="M5" s="664"/>
    </row>
    <row r="7" spans="1:11" ht="12.75">
      <c r="A7" s="667" t="s">
        <v>1137</v>
      </c>
      <c r="B7" s="667"/>
      <c r="K7" s="112"/>
    </row>
    <row r="8" spans="1:14" ht="12.75">
      <c r="A8" s="32"/>
      <c r="B8" s="32"/>
      <c r="K8" s="102"/>
      <c r="L8" s="745" t="s">
        <v>781</v>
      </c>
      <c r="M8" s="745"/>
      <c r="N8" s="745"/>
    </row>
    <row r="9" spans="1:14" ht="15.75" customHeight="1">
      <c r="A9" s="743" t="s">
        <v>2</v>
      </c>
      <c r="B9" s="743" t="s">
        <v>3</v>
      </c>
      <c r="C9" s="642" t="s">
        <v>4</v>
      </c>
      <c r="D9" s="642"/>
      <c r="E9" s="642"/>
      <c r="F9" s="652"/>
      <c r="G9" s="747"/>
      <c r="H9" s="710" t="s">
        <v>105</v>
      </c>
      <c r="I9" s="710"/>
      <c r="J9" s="710"/>
      <c r="K9" s="710"/>
      <c r="L9" s="710"/>
      <c r="M9" s="743" t="s">
        <v>135</v>
      </c>
      <c r="N9" s="662" t="s">
        <v>136</v>
      </c>
    </row>
    <row r="10" spans="1:19" ht="38.25">
      <c r="A10" s="744"/>
      <c r="B10" s="744"/>
      <c r="C10" s="5" t="s">
        <v>5</v>
      </c>
      <c r="D10" s="5" t="s">
        <v>6</v>
      </c>
      <c r="E10" s="5" t="s">
        <v>357</v>
      </c>
      <c r="F10" s="7" t="s">
        <v>103</v>
      </c>
      <c r="G10" s="6" t="s">
        <v>358</v>
      </c>
      <c r="H10" s="5" t="s">
        <v>5</v>
      </c>
      <c r="I10" s="5" t="s">
        <v>6</v>
      </c>
      <c r="J10" s="5" t="s">
        <v>357</v>
      </c>
      <c r="K10" s="7" t="s">
        <v>103</v>
      </c>
      <c r="L10" s="7" t="s">
        <v>359</v>
      </c>
      <c r="M10" s="744"/>
      <c r="N10" s="662"/>
      <c r="R10" s="13"/>
      <c r="S10" s="13"/>
    </row>
    <row r="11" spans="1:14" s="15" customFormat="1" ht="12.75">
      <c r="A11" s="5">
        <v>1</v>
      </c>
      <c r="B11" s="5">
        <v>2</v>
      </c>
      <c r="C11" s="5">
        <v>3</v>
      </c>
      <c r="D11" s="5">
        <v>4</v>
      </c>
      <c r="E11" s="5">
        <v>5</v>
      </c>
      <c r="F11" s="5">
        <v>6</v>
      </c>
      <c r="G11" s="5">
        <v>7</v>
      </c>
      <c r="H11" s="5">
        <v>8</v>
      </c>
      <c r="I11" s="5">
        <v>9</v>
      </c>
      <c r="J11" s="5">
        <v>10</v>
      </c>
      <c r="K11" s="5">
        <v>11</v>
      </c>
      <c r="L11" s="5">
        <v>12</v>
      </c>
      <c r="M11" s="5">
        <v>13</v>
      </c>
      <c r="N11" s="5">
        <v>14</v>
      </c>
    </row>
    <row r="12" spans="1:19" ht="15">
      <c r="A12" s="346">
        <v>1</v>
      </c>
      <c r="B12" s="347" t="s">
        <v>886</v>
      </c>
      <c r="C12" s="353">
        <v>229</v>
      </c>
      <c r="D12" s="354">
        <v>12</v>
      </c>
      <c r="E12" s="355">
        <v>0</v>
      </c>
      <c r="F12" s="355">
        <v>0</v>
      </c>
      <c r="G12" s="10">
        <f>C12+D12+E12+F12</f>
        <v>241</v>
      </c>
      <c r="H12" s="9">
        <v>229</v>
      </c>
      <c r="I12" s="9">
        <v>12</v>
      </c>
      <c r="J12" s="9">
        <v>0</v>
      </c>
      <c r="K12" s="9">
        <v>0</v>
      </c>
      <c r="L12" s="9">
        <f>SUM(H12:K12)</f>
        <v>241</v>
      </c>
      <c r="M12" s="9"/>
      <c r="N12" s="9"/>
      <c r="O12">
        <f>C12+E12+F12+'AT3B_cvrg(Insti)_UPY '!C11+'AT3B_cvrg(Insti)_UPY '!E11+'AT3B_cvrg(Insti)_UPY '!F11+'AT3C_cvrg(Insti)_UPY '!C11+'AT3C_cvrg(Insti)_UPY '!E11+'AT3C_cvrg(Insti)_UPY '!F11</f>
        <v>568</v>
      </c>
      <c r="P12">
        <f>D12+'AT3B_cvrg(Insti)_UPY '!D11+'AT3C_cvrg(Insti)_UPY '!D11</f>
        <v>274</v>
      </c>
      <c r="Q12">
        <f>F12+'AT3B_cvrg(Insti)_UPY '!F11+'AT3C_cvrg(Insti)_UPY '!F11</f>
        <v>0</v>
      </c>
      <c r="R12">
        <f>C12+'AT3B_cvrg(Insti)_UPY '!C11+'AT3C_cvrg(Insti)_UPY '!C11</f>
        <v>568</v>
      </c>
      <c r="S12">
        <f>R12+R13</f>
        <v>1553</v>
      </c>
    </row>
    <row r="13" spans="1:18" ht="15">
      <c r="A13" s="346">
        <v>2</v>
      </c>
      <c r="B13" s="347" t="s">
        <v>887</v>
      </c>
      <c r="C13" s="353">
        <v>401</v>
      </c>
      <c r="D13" s="354">
        <v>7</v>
      </c>
      <c r="E13" s="355">
        <v>0</v>
      </c>
      <c r="F13" s="355">
        <v>1</v>
      </c>
      <c r="G13" s="10">
        <f aca="true" t="shared" si="0" ref="G13:G45">C13+D13+E13+F13</f>
        <v>409</v>
      </c>
      <c r="H13" s="9">
        <v>401</v>
      </c>
      <c r="I13" s="9">
        <v>7</v>
      </c>
      <c r="J13" s="9">
        <v>0</v>
      </c>
      <c r="K13" s="9">
        <v>1</v>
      </c>
      <c r="L13" s="9">
        <f aca="true" t="shared" si="1" ref="L13:L45">SUM(H13:K13)</f>
        <v>409</v>
      </c>
      <c r="M13" s="9"/>
      <c r="N13" s="9"/>
      <c r="O13">
        <f>C13+E13+F13+'AT3B_cvrg(Insti)_UPY '!C12+'AT3B_cvrg(Insti)_UPY '!E12+'AT3B_cvrg(Insti)_UPY '!F12+'AT3C_cvrg(Insti)_UPY '!C12+'AT3C_cvrg(Insti)_UPY '!E12+'AT3C_cvrg(Insti)_UPY '!F12</f>
        <v>986</v>
      </c>
      <c r="P13">
        <f>D13+'AT3B_cvrg(Insti)_UPY '!D12+'AT3C_cvrg(Insti)_UPY '!D12</f>
        <v>305</v>
      </c>
      <c r="Q13">
        <f>F13+'AT3B_cvrg(Insti)_UPY '!F12+'AT3C_cvrg(Insti)_UPY '!F12</f>
        <v>1</v>
      </c>
      <c r="R13">
        <f>C13+'AT3B_cvrg(Insti)_UPY '!C12+'AT3C_cvrg(Insti)_UPY '!C12</f>
        <v>985</v>
      </c>
    </row>
    <row r="14" spans="1:18" ht="15">
      <c r="A14" s="346">
        <v>3</v>
      </c>
      <c r="B14" s="347" t="s">
        <v>888</v>
      </c>
      <c r="C14" s="353">
        <v>810</v>
      </c>
      <c r="D14" s="354">
        <v>4</v>
      </c>
      <c r="E14" s="355">
        <v>0</v>
      </c>
      <c r="F14" s="355">
        <v>0</v>
      </c>
      <c r="G14" s="10">
        <f t="shared" si="0"/>
        <v>814</v>
      </c>
      <c r="H14" s="9">
        <v>810</v>
      </c>
      <c r="I14" s="9">
        <v>4</v>
      </c>
      <c r="J14" s="9">
        <v>0</v>
      </c>
      <c r="K14" s="9">
        <v>0</v>
      </c>
      <c r="L14" s="9">
        <f t="shared" si="1"/>
        <v>814</v>
      </c>
      <c r="M14" s="9"/>
      <c r="N14" s="9"/>
      <c r="O14">
        <f>C14+E14+F14+'AT3B_cvrg(Insti)_UPY '!C13+'AT3B_cvrg(Insti)_UPY '!E13+'AT3B_cvrg(Insti)_UPY '!F13+'AT3C_cvrg(Insti)_UPY '!C13+'AT3C_cvrg(Insti)_UPY '!E13+'AT3C_cvrg(Insti)_UPY '!F13</f>
        <v>1759</v>
      </c>
      <c r="P14">
        <f>D14+'AT3B_cvrg(Insti)_UPY '!D13+'AT3C_cvrg(Insti)_UPY '!D13</f>
        <v>273</v>
      </c>
      <c r="Q14">
        <f>F14+'AT3B_cvrg(Insti)_UPY '!F13+'AT3C_cvrg(Insti)_UPY '!F13</f>
        <v>0</v>
      </c>
      <c r="R14">
        <f>C14+'AT3B_cvrg(Insti)_UPY '!C13+'AT3C_cvrg(Insti)_UPY '!C13</f>
        <v>1759</v>
      </c>
    </row>
    <row r="15" spans="1:18" ht="15">
      <c r="A15" s="346">
        <v>4</v>
      </c>
      <c r="B15" s="347" t="s">
        <v>889</v>
      </c>
      <c r="C15" s="353">
        <v>624</v>
      </c>
      <c r="D15" s="354">
        <v>12</v>
      </c>
      <c r="E15" s="355">
        <v>0</v>
      </c>
      <c r="F15" s="355">
        <v>0</v>
      </c>
      <c r="G15" s="10">
        <f t="shared" si="0"/>
        <v>636</v>
      </c>
      <c r="H15" s="9">
        <v>624</v>
      </c>
      <c r="I15" s="9">
        <v>12</v>
      </c>
      <c r="J15" s="9">
        <v>0</v>
      </c>
      <c r="K15" s="9">
        <v>0</v>
      </c>
      <c r="L15" s="9">
        <f t="shared" si="1"/>
        <v>636</v>
      </c>
      <c r="M15" s="9"/>
      <c r="N15" s="9"/>
      <c r="O15">
        <f>C15+E15+F15+'AT3B_cvrg(Insti)_UPY '!C14+'AT3B_cvrg(Insti)_UPY '!E14+'AT3B_cvrg(Insti)_UPY '!F14+'AT3C_cvrg(Insti)_UPY '!C14+'AT3C_cvrg(Insti)_UPY '!E14+'AT3C_cvrg(Insti)_UPY '!F14</f>
        <v>1502</v>
      </c>
      <c r="P15">
        <f>D15+'AT3B_cvrg(Insti)_UPY '!D14+'AT3C_cvrg(Insti)_UPY '!D14</f>
        <v>350</v>
      </c>
      <c r="Q15">
        <f>F15+'AT3B_cvrg(Insti)_UPY '!F14+'AT3C_cvrg(Insti)_UPY '!F14</f>
        <v>0</v>
      </c>
      <c r="R15">
        <f>C15+'AT3B_cvrg(Insti)_UPY '!C14+'AT3C_cvrg(Insti)_UPY '!C14</f>
        <v>1502</v>
      </c>
    </row>
    <row r="16" spans="1:18" ht="15">
      <c r="A16" s="346">
        <v>5</v>
      </c>
      <c r="B16" s="347" t="s">
        <v>890</v>
      </c>
      <c r="C16" s="353">
        <v>910</v>
      </c>
      <c r="D16" s="354">
        <v>3</v>
      </c>
      <c r="E16" s="355">
        <v>0</v>
      </c>
      <c r="F16" s="355">
        <v>0</v>
      </c>
      <c r="G16" s="10">
        <f t="shared" si="0"/>
        <v>913</v>
      </c>
      <c r="H16" s="9">
        <v>910</v>
      </c>
      <c r="I16" s="9">
        <v>3</v>
      </c>
      <c r="J16" s="9">
        <v>0</v>
      </c>
      <c r="K16" s="9">
        <v>0</v>
      </c>
      <c r="L16" s="9">
        <f t="shared" si="1"/>
        <v>913</v>
      </c>
      <c r="M16" s="9"/>
      <c r="N16" s="9"/>
      <c r="O16">
        <f>C16+E16+F16+'AT3B_cvrg(Insti)_UPY '!C15+'AT3B_cvrg(Insti)_UPY '!E15+'AT3B_cvrg(Insti)_UPY '!F15+'AT3C_cvrg(Insti)_UPY '!C15+'AT3C_cvrg(Insti)_UPY '!E15+'AT3C_cvrg(Insti)_UPY '!F15</f>
        <v>2015</v>
      </c>
      <c r="P16">
        <f>D16+'AT3B_cvrg(Insti)_UPY '!D15+'AT3C_cvrg(Insti)_UPY '!D15</f>
        <v>244</v>
      </c>
      <c r="Q16">
        <f>F16+'AT3B_cvrg(Insti)_UPY '!F15+'AT3C_cvrg(Insti)_UPY '!F15</f>
        <v>8</v>
      </c>
      <c r="R16">
        <f>C16+'AT3B_cvrg(Insti)_UPY '!C15+'AT3C_cvrg(Insti)_UPY '!C15</f>
        <v>2007</v>
      </c>
    </row>
    <row r="17" spans="1:18" ht="15">
      <c r="A17" s="346">
        <v>6</v>
      </c>
      <c r="B17" s="347" t="s">
        <v>891</v>
      </c>
      <c r="C17" s="353">
        <v>646</v>
      </c>
      <c r="D17" s="354">
        <v>0</v>
      </c>
      <c r="E17" s="355">
        <v>0</v>
      </c>
      <c r="F17" s="355">
        <v>0</v>
      </c>
      <c r="G17" s="10">
        <f t="shared" si="0"/>
        <v>646</v>
      </c>
      <c r="H17" s="9">
        <v>646</v>
      </c>
      <c r="I17" s="9">
        <v>0</v>
      </c>
      <c r="J17" s="9">
        <v>0</v>
      </c>
      <c r="K17" s="9">
        <v>0</v>
      </c>
      <c r="L17" s="9">
        <f t="shared" si="1"/>
        <v>646</v>
      </c>
      <c r="M17" s="9"/>
      <c r="N17" s="9"/>
      <c r="O17">
        <f>C17+E17+F17+'AT3B_cvrg(Insti)_UPY '!C16+'AT3B_cvrg(Insti)_UPY '!E16+'AT3B_cvrg(Insti)_UPY '!F16+'AT3C_cvrg(Insti)_UPY '!C16+'AT3C_cvrg(Insti)_UPY '!E16+'AT3C_cvrg(Insti)_UPY '!F16</f>
        <v>1145</v>
      </c>
      <c r="P17">
        <f>D17+'AT3B_cvrg(Insti)_UPY '!D16+'AT3C_cvrg(Insti)_UPY '!D16</f>
        <v>61</v>
      </c>
      <c r="Q17">
        <f>F17+'AT3B_cvrg(Insti)_UPY '!F16+'AT3C_cvrg(Insti)_UPY '!F16</f>
        <v>0</v>
      </c>
      <c r="R17">
        <f>C17+'AT3B_cvrg(Insti)_UPY '!C16+'AT3C_cvrg(Insti)_UPY '!C16</f>
        <v>1142</v>
      </c>
    </row>
    <row r="18" spans="1:18" ht="15">
      <c r="A18" s="346">
        <v>7</v>
      </c>
      <c r="B18" s="347" t="s">
        <v>892</v>
      </c>
      <c r="C18" s="353">
        <v>807</v>
      </c>
      <c r="D18" s="354">
        <v>1</v>
      </c>
      <c r="E18" s="355">
        <v>0</v>
      </c>
      <c r="F18" s="355">
        <v>0</v>
      </c>
      <c r="G18" s="10">
        <f t="shared" si="0"/>
        <v>808</v>
      </c>
      <c r="H18" s="9">
        <v>807</v>
      </c>
      <c r="I18" s="9">
        <v>1</v>
      </c>
      <c r="J18" s="9">
        <v>0</v>
      </c>
      <c r="K18" s="9">
        <v>0</v>
      </c>
      <c r="L18" s="9">
        <f t="shared" si="1"/>
        <v>808</v>
      </c>
      <c r="M18" s="9"/>
      <c r="N18" s="9"/>
      <c r="O18">
        <f>C18+E18+F18+'AT3B_cvrg(Insti)_UPY '!C17+'AT3B_cvrg(Insti)_UPY '!E17+'AT3B_cvrg(Insti)_UPY '!F17+'AT3C_cvrg(Insti)_UPY '!C17+'AT3C_cvrg(Insti)_UPY '!E17+'AT3C_cvrg(Insti)_UPY '!F17</f>
        <v>1364</v>
      </c>
      <c r="P18">
        <f>D18+'AT3B_cvrg(Insti)_UPY '!D17+'AT3C_cvrg(Insti)_UPY '!D17</f>
        <v>100</v>
      </c>
      <c r="Q18">
        <f>F18+'AT3B_cvrg(Insti)_UPY '!F17+'AT3C_cvrg(Insti)_UPY '!F17</f>
        <v>0</v>
      </c>
      <c r="R18">
        <f>C18+'AT3B_cvrg(Insti)_UPY '!C17+'AT3C_cvrg(Insti)_UPY '!C17</f>
        <v>1364</v>
      </c>
    </row>
    <row r="19" spans="1:18" ht="15">
      <c r="A19" s="346">
        <v>8</v>
      </c>
      <c r="B19" s="347" t="s">
        <v>893</v>
      </c>
      <c r="C19" s="353">
        <v>1182</v>
      </c>
      <c r="D19" s="354">
        <v>0</v>
      </c>
      <c r="E19" s="355">
        <v>0</v>
      </c>
      <c r="F19" s="355">
        <v>0</v>
      </c>
      <c r="G19" s="10">
        <f t="shared" si="0"/>
        <v>1182</v>
      </c>
      <c r="H19" s="9">
        <v>1182</v>
      </c>
      <c r="I19" s="9">
        <v>0</v>
      </c>
      <c r="J19" s="9">
        <v>0</v>
      </c>
      <c r="K19" s="9">
        <v>0</v>
      </c>
      <c r="L19" s="9">
        <f t="shared" si="1"/>
        <v>1182</v>
      </c>
      <c r="M19" s="9"/>
      <c r="N19" s="9"/>
      <c r="O19">
        <f>C19+E19+F19+'AT3B_cvrg(Insti)_UPY '!C18+'AT3B_cvrg(Insti)_UPY '!E18+'AT3B_cvrg(Insti)_UPY '!F18+'AT3C_cvrg(Insti)_UPY '!C18+'AT3C_cvrg(Insti)_UPY '!E18+'AT3C_cvrg(Insti)_UPY '!F18</f>
        <v>1925</v>
      </c>
      <c r="P19">
        <f>D19+'AT3B_cvrg(Insti)_UPY '!D18+'AT3C_cvrg(Insti)_UPY '!D18</f>
        <v>101</v>
      </c>
      <c r="Q19">
        <f>F19+'AT3B_cvrg(Insti)_UPY '!F18+'AT3C_cvrg(Insti)_UPY '!F18</f>
        <v>1</v>
      </c>
      <c r="R19">
        <f>C19+'AT3B_cvrg(Insti)_UPY '!C18+'AT3C_cvrg(Insti)_UPY '!C18</f>
        <v>1924</v>
      </c>
    </row>
    <row r="20" spans="1:18" ht="15">
      <c r="A20" s="346">
        <v>9</v>
      </c>
      <c r="B20" s="347" t="s">
        <v>894</v>
      </c>
      <c r="C20" s="353">
        <v>920</v>
      </c>
      <c r="D20" s="354">
        <v>1</v>
      </c>
      <c r="E20" s="355">
        <v>0</v>
      </c>
      <c r="F20" s="355">
        <v>0</v>
      </c>
      <c r="G20" s="10">
        <f t="shared" si="0"/>
        <v>921</v>
      </c>
      <c r="H20" s="9">
        <v>920</v>
      </c>
      <c r="I20" s="9">
        <v>1</v>
      </c>
      <c r="J20" s="9">
        <v>0</v>
      </c>
      <c r="K20" s="9">
        <v>0</v>
      </c>
      <c r="L20" s="9">
        <f t="shared" si="1"/>
        <v>921</v>
      </c>
      <c r="M20" s="9"/>
      <c r="N20" s="9"/>
      <c r="O20">
        <f>C20+E20+F20+'AT3B_cvrg(Insti)_UPY '!C19+'AT3B_cvrg(Insti)_UPY '!E19+'AT3B_cvrg(Insti)_UPY '!F19+'AT3C_cvrg(Insti)_UPY '!C19+'AT3C_cvrg(Insti)_UPY '!E19+'AT3C_cvrg(Insti)_UPY '!F19</f>
        <v>1556</v>
      </c>
      <c r="P20">
        <f>D20+'AT3B_cvrg(Insti)_UPY '!D19+'AT3C_cvrg(Insti)_UPY '!D19</f>
        <v>94</v>
      </c>
      <c r="Q20">
        <f>F20+'AT3B_cvrg(Insti)_UPY '!F19+'AT3C_cvrg(Insti)_UPY '!F19</f>
        <v>0</v>
      </c>
      <c r="R20">
        <f>C20+'AT3B_cvrg(Insti)_UPY '!C19+'AT3C_cvrg(Insti)_UPY '!C19</f>
        <v>1556</v>
      </c>
    </row>
    <row r="21" spans="1:19" ht="15">
      <c r="A21" s="346">
        <v>10</v>
      </c>
      <c r="B21" s="347" t="s">
        <v>895</v>
      </c>
      <c r="C21" s="353">
        <v>1285</v>
      </c>
      <c r="D21" s="354">
        <v>3</v>
      </c>
      <c r="E21" s="355">
        <v>0</v>
      </c>
      <c r="F21" s="355">
        <v>0</v>
      </c>
      <c r="G21" s="10">
        <f t="shared" si="0"/>
        <v>1288</v>
      </c>
      <c r="H21" s="9">
        <v>1285</v>
      </c>
      <c r="I21" s="9">
        <v>3</v>
      </c>
      <c r="J21" s="9">
        <v>0</v>
      </c>
      <c r="K21" s="9">
        <v>0</v>
      </c>
      <c r="L21" s="9">
        <f t="shared" si="1"/>
        <v>1288</v>
      </c>
      <c r="M21" s="9"/>
      <c r="N21" s="9"/>
      <c r="O21">
        <f>C21+E21+F21+'AT3B_cvrg(Insti)_UPY '!C20+'AT3B_cvrg(Insti)_UPY '!E20+'AT3B_cvrg(Insti)_UPY '!F20+'AT3C_cvrg(Insti)_UPY '!C20+'AT3C_cvrg(Insti)_UPY '!E20+'AT3C_cvrg(Insti)_UPY '!F20</f>
        <v>2167</v>
      </c>
      <c r="P21">
        <f>D21+'AT3B_cvrg(Insti)_UPY '!D20+'AT3C_cvrg(Insti)_UPY '!D20</f>
        <v>256</v>
      </c>
      <c r="Q21">
        <f>F21+'AT3B_cvrg(Insti)_UPY '!F20+'AT3C_cvrg(Insti)_UPY '!F20</f>
        <v>0</v>
      </c>
      <c r="R21">
        <f>C21+'AT3B_cvrg(Insti)_UPY '!C20+'AT3C_cvrg(Insti)_UPY '!C20</f>
        <v>2167</v>
      </c>
      <c r="S21">
        <f>R21+R22</f>
        <v>3520</v>
      </c>
    </row>
    <row r="22" spans="1:18" ht="15">
      <c r="A22" s="346">
        <v>11</v>
      </c>
      <c r="B22" s="347" t="s">
        <v>896</v>
      </c>
      <c r="C22" s="353">
        <v>725</v>
      </c>
      <c r="D22" s="354">
        <v>0</v>
      </c>
      <c r="E22" s="355">
        <v>0</v>
      </c>
      <c r="F22" s="355">
        <v>0</v>
      </c>
      <c r="G22" s="10">
        <f t="shared" si="0"/>
        <v>725</v>
      </c>
      <c r="H22" s="9">
        <v>725</v>
      </c>
      <c r="I22" s="9">
        <v>0</v>
      </c>
      <c r="J22" s="9">
        <v>0</v>
      </c>
      <c r="K22" s="9">
        <v>0</v>
      </c>
      <c r="L22" s="9">
        <f t="shared" si="1"/>
        <v>725</v>
      </c>
      <c r="M22" s="9"/>
      <c r="N22" s="9"/>
      <c r="O22">
        <f>C22+E22+F22+'AT3B_cvrg(Insti)_UPY '!C21+'AT3B_cvrg(Insti)_UPY '!E21+'AT3B_cvrg(Insti)_UPY '!F21+'AT3C_cvrg(Insti)_UPY '!C21+'AT3C_cvrg(Insti)_UPY '!E21+'AT3C_cvrg(Insti)_UPY '!F21</f>
        <v>1353</v>
      </c>
      <c r="P22">
        <f>D22+'AT3B_cvrg(Insti)_UPY '!D21+'AT3C_cvrg(Insti)_UPY '!D21</f>
        <v>112</v>
      </c>
      <c r="Q22">
        <f>F22+'AT3B_cvrg(Insti)_UPY '!F21+'AT3C_cvrg(Insti)_UPY '!F21</f>
        <v>0</v>
      </c>
      <c r="R22">
        <f>C22+'AT3B_cvrg(Insti)_UPY '!C21+'AT3C_cvrg(Insti)_UPY '!C21</f>
        <v>1353</v>
      </c>
    </row>
    <row r="23" spans="1:18" ht="15">
      <c r="A23" s="346">
        <v>12</v>
      </c>
      <c r="B23" s="347" t="s">
        <v>897</v>
      </c>
      <c r="C23" s="353">
        <v>940</v>
      </c>
      <c r="D23" s="354">
        <v>8</v>
      </c>
      <c r="E23" s="355">
        <v>0</v>
      </c>
      <c r="F23" s="355">
        <v>0</v>
      </c>
      <c r="G23" s="10">
        <f t="shared" si="0"/>
        <v>948</v>
      </c>
      <c r="H23" s="9">
        <v>940</v>
      </c>
      <c r="I23" s="9">
        <v>8</v>
      </c>
      <c r="J23" s="9">
        <v>0</v>
      </c>
      <c r="K23" s="9">
        <v>0</v>
      </c>
      <c r="L23" s="9">
        <f t="shared" si="1"/>
        <v>948</v>
      </c>
      <c r="M23" s="9"/>
      <c r="N23" s="9"/>
      <c r="O23">
        <f>C23+E23+F23+'AT3B_cvrg(Insti)_UPY '!C22+'AT3B_cvrg(Insti)_UPY '!E22+'AT3B_cvrg(Insti)_UPY '!F22+'AT3C_cvrg(Insti)_UPY '!C22+'AT3C_cvrg(Insti)_UPY '!E22+'AT3C_cvrg(Insti)_UPY '!F22</f>
        <v>2110</v>
      </c>
      <c r="P23">
        <f>D23+'AT3B_cvrg(Insti)_UPY '!D22+'AT3C_cvrg(Insti)_UPY '!D22</f>
        <v>270</v>
      </c>
      <c r="Q23">
        <f>F23+'AT3B_cvrg(Insti)_UPY '!F22+'AT3C_cvrg(Insti)_UPY '!F22</f>
        <v>1</v>
      </c>
      <c r="R23">
        <f>C23+'AT3B_cvrg(Insti)_UPY '!C22+'AT3C_cvrg(Insti)_UPY '!C22</f>
        <v>2108</v>
      </c>
    </row>
    <row r="24" spans="1:18" ht="15">
      <c r="A24" s="346">
        <v>13</v>
      </c>
      <c r="B24" s="347" t="s">
        <v>898</v>
      </c>
      <c r="C24" s="353">
        <v>802</v>
      </c>
      <c r="D24" s="354">
        <v>3</v>
      </c>
      <c r="E24" s="355">
        <v>0</v>
      </c>
      <c r="F24" s="355">
        <v>0</v>
      </c>
      <c r="G24" s="10">
        <f t="shared" si="0"/>
        <v>805</v>
      </c>
      <c r="H24" s="9">
        <v>802</v>
      </c>
      <c r="I24" s="9">
        <v>3</v>
      </c>
      <c r="J24" s="9">
        <v>0</v>
      </c>
      <c r="K24" s="9">
        <v>0</v>
      </c>
      <c r="L24" s="9">
        <f t="shared" si="1"/>
        <v>805</v>
      </c>
      <c r="M24" s="9"/>
      <c r="N24" s="9"/>
      <c r="O24">
        <f>C24+E24+F24+'AT3B_cvrg(Insti)_UPY '!C23+'AT3B_cvrg(Insti)_UPY '!E23+'AT3B_cvrg(Insti)_UPY '!F23+'AT3C_cvrg(Insti)_UPY '!C23+'AT3C_cvrg(Insti)_UPY '!E23+'AT3C_cvrg(Insti)_UPY '!F23</f>
        <v>1836</v>
      </c>
      <c r="P24">
        <f>D24+'AT3B_cvrg(Insti)_UPY '!D23+'AT3C_cvrg(Insti)_UPY '!D23</f>
        <v>152</v>
      </c>
      <c r="Q24">
        <f>F24+'AT3B_cvrg(Insti)_UPY '!F23+'AT3C_cvrg(Insti)_UPY '!F23</f>
        <v>0</v>
      </c>
      <c r="R24">
        <f>C24+'AT3B_cvrg(Insti)_UPY '!C23+'AT3C_cvrg(Insti)_UPY '!C23</f>
        <v>1836</v>
      </c>
    </row>
    <row r="25" spans="1:18" ht="15">
      <c r="A25" s="346">
        <v>14</v>
      </c>
      <c r="B25" s="347" t="s">
        <v>899</v>
      </c>
      <c r="C25" s="353">
        <v>337</v>
      </c>
      <c r="D25" s="354">
        <v>7</v>
      </c>
      <c r="E25" s="355">
        <v>0</v>
      </c>
      <c r="F25" s="355">
        <v>0</v>
      </c>
      <c r="G25" s="10">
        <f t="shared" si="0"/>
        <v>344</v>
      </c>
      <c r="H25" s="9">
        <v>337</v>
      </c>
      <c r="I25" s="9">
        <v>7</v>
      </c>
      <c r="J25" s="9">
        <v>0</v>
      </c>
      <c r="K25" s="9">
        <v>0</v>
      </c>
      <c r="L25" s="9">
        <f t="shared" si="1"/>
        <v>344</v>
      </c>
      <c r="M25" s="9"/>
      <c r="N25" s="9"/>
      <c r="O25">
        <f>C25+E25+F25+'AT3B_cvrg(Insti)_UPY '!C24+'AT3B_cvrg(Insti)_UPY '!E24+'AT3B_cvrg(Insti)_UPY '!F24+'AT3C_cvrg(Insti)_UPY '!C24+'AT3C_cvrg(Insti)_UPY '!E24+'AT3C_cvrg(Insti)_UPY '!F24</f>
        <v>834</v>
      </c>
      <c r="P25">
        <f>D25+'AT3B_cvrg(Insti)_UPY '!D24+'AT3C_cvrg(Insti)_UPY '!D24</f>
        <v>99</v>
      </c>
      <c r="Q25">
        <f>F25+'AT3B_cvrg(Insti)_UPY '!F24+'AT3C_cvrg(Insti)_UPY '!F24</f>
        <v>1</v>
      </c>
      <c r="R25">
        <f>C25+'AT3B_cvrg(Insti)_UPY '!C24+'AT3C_cvrg(Insti)_UPY '!C24</f>
        <v>833</v>
      </c>
    </row>
    <row r="26" spans="1:18" ht="15">
      <c r="A26" s="346">
        <v>15</v>
      </c>
      <c r="B26" s="347" t="s">
        <v>900</v>
      </c>
      <c r="C26" s="353">
        <v>124</v>
      </c>
      <c r="D26" s="354">
        <v>1</v>
      </c>
      <c r="E26" s="355">
        <v>0</v>
      </c>
      <c r="F26" s="355">
        <v>0</v>
      </c>
      <c r="G26" s="10">
        <f t="shared" si="0"/>
        <v>125</v>
      </c>
      <c r="H26" s="9">
        <v>124</v>
      </c>
      <c r="I26" s="9">
        <v>1</v>
      </c>
      <c r="J26" s="9">
        <v>0</v>
      </c>
      <c r="K26" s="9">
        <v>0</v>
      </c>
      <c r="L26" s="9">
        <f t="shared" si="1"/>
        <v>125</v>
      </c>
      <c r="M26" s="9"/>
      <c r="N26" s="9"/>
      <c r="O26">
        <f>C26+E26+F26+'AT3B_cvrg(Insti)_UPY '!C25+'AT3B_cvrg(Insti)_UPY '!E25+'AT3B_cvrg(Insti)_UPY '!F25+'AT3C_cvrg(Insti)_UPY '!C25+'AT3C_cvrg(Insti)_UPY '!E25+'AT3C_cvrg(Insti)_UPY '!F25</f>
        <v>432</v>
      </c>
      <c r="P26">
        <f>D26+'AT3B_cvrg(Insti)_UPY '!D25+'AT3C_cvrg(Insti)_UPY '!D25</f>
        <v>57</v>
      </c>
      <c r="Q26">
        <f>F26+'AT3B_cvrg(Insti)_UPY '!F25+'AT3C_cvrg(Insti)_UPY '!F25</f>
        <v>0</v>
      </c>
      <c r="R26">
        <f>C26+'AT3B_cvrg(Insti)_UPY '!C25+'AT3C_cvrg(Insti)_UPY '!C25</f>
        <v>432</v>
      </c>
    </row>
    <row r="27" spans="1:18" ht="15">
      <c r="A27" s="346">
        <v>16</v>
      </c>
      <c r="B27" s="347" t="s">
        <v>901</v>
      </c>
      <c r="C27" s="353">
        <v>1278</v>
      </c>
      <c r="D27" s="354">
        <v>3</v>
      </c>
      <c r="E27" s="355">
        <v>0</v>
      </c>
      <c r="F27" s="355">
        <v>0</v>
      </c>
      <c r="G27" s="10">
        <f t="shared" si="0"/>
        <v>1281</v>
      </c>
      <c r="H27" s="9">
        <v>1278</v>
      </c>
      <c r="I27" s="9">
        <v>3</v>
      </c>
      <c r="J27" s="9">
        <v>0</v>
      </c>
      <c r="K27" s="9">
        <v>0</v>
      </c>
      <c r="L27" s="9">
        <f t="shared" si="1"/>
        <v>1281</v>
      </c>
      <c r="M27" s="9"/>
      <c r="N27" s="9"/>
      <c r="O27">
        <f>C27+E27+F27+'AT3B_cvrg(Insti)_UPY '!C26+'AT3B_cvrg(Insti)_UPY '!E26+'AT3B_cvrg(Insti)_UPY '!F26+'AT3C_cvrg(Insti)_UPY '!C26+'AT3C_cvrg(Insti)_UPY '!E26+'AT3C_cvrg(Insti)_UPY '!F26</f>
        <v>2493</v>
      </c>
      <c r="P27">
        <f>D27+'AT3B_cvrg(Insti)_UPY '!D26+'AT3C_cvrg(Insti)_UPY '!D26</f>
        <v>181</v>
      </c>
      <c r="Q27">
        <f>F27+'AT3B_cvrg(Insti)_UPY '!F26+'AT3C_cvrg(Insti)_UPY '!F26</f>
        <v>1</v>
      </c>
      <c r="R27">
        <f>C27+'AT3B_cvrg(Insti)_UPY '!C26+'AT3C_cvrg(Insti)_UPY '!C26</f>
        <v>2492</v>
      </c>
    </row>
    <row r="28" spans="1:18" ht="15">
      <c r="A28" s="346">
        <v>17</v>
      </c>
      <c r="B28" s="347" t="s">
        <v>902</v>
      </c>
      <c r="C28" s="353">
        <v>693</v>
      </c>
      <c r="D28" s="354">
        <v>2</v>
      </c>
      <c r="E28" s="355">
        <v>0</v>
      </c>
      <c r="F28" s="355">
        <v>0</v>
      </c>
      <c r="G28" s="10">
        <f t="shared" si="0"/>
        <v>695</v>
      </c>
      <c r="H28" s="9">
        <v>693</v>
      </c>
      <c r="I28" s="9">
        <v>2</v>
      </c>
      <c r="J28" s="9">
        <v>0</v>
      </c>
      <c r="K28" s="9">
        <v>0</v>
      </c>
      <c r="L28" s="9">
        <f t="shared" si="1"/>
        <v>695</v>
      </c>
      <c r="M28" s="9"/>
      <c r="N28" s="9"/>
      <c r="O28">
        <f>C28+E28+F28+'AT3B_cvrg(Insti)_UPY '!C27+'AT3B_cvrg(Insti)_UPY '!E27+'AT3B_cvrg(Insti)_UPY '!F27+'AT3C_cvrg(Insti)_UPY '!C27+'AT3C_cvrg(Insti)_UPY '!E27+'AT3C_cvrg(Insti)_UPY '!F27</f>
        <v>1478</v>
      </c>
      <c r="P28">
        <f>D28+'AT3B_cvrg(Insti)_UPY '!D27+'AT3C_cvrg(Insti)_UPY '!D27</f>
        <v>137</v>
      </c>
      <c r="Q28">
        <f>F28+'AT3B_cvrg(Insti)_UPY '!F27+'AT3C_cvrg(Insti)_UPY '!F27</f>
        <v>0</v>
      </c>
      <c r="R28">
        <f>C28+'AT3B_cvrg(Insti)_UPY '!C27+'AT3C_cvrg(Insti)_UPY '!C27</f>
        <v>1478</v>
      </c>
    </row>
    <row r="29" spans="1:18" ht="51">
      <c r="A29" s="348">
        <v>18</v>
      </c>
      <c r="B29" s="349" t="s">
        <v>903</v>
      </c>
      <c r="C29" s="353">
        <v>252</v>
      </c>
      <c r="D29" s="354">
        <v>8</v>
      </c>
      <c r="E29" s="355">
        <v>0</v>
      </c>
      <c r="F29" s="355">
        <v>0</v>
      </c>
      <c r="G29" s="10">
        <f t="shared" si="0"/>
        <v>260</v>
      </c>
      <c r="H29" s="9">
        <v>252</v>
      </c>
      <c r="I29" s="9">
        <v>8</v>
      </c>
      <c r="J29" s="9">
        <v>0</v>
      </c>
      <c r="K29" s="9">
        <v>0</v>
      </c>
      <c r="L29" s="9">
        <f t="shared" si="1"/>
        <v>260</v>
      </c>
      <c r="M29" s="9">
        <v>1</v>
      </c>
      <c r="N29" s="509" t="s">
        <v>1154</v>
      </c>
      <c r="O29">
        <f>C29+E29+F29+'AT3B_cvrg(Insti)_UPY '!C28+'AT3B_cvrg(Insti)_UPY '!E28+'AT3B_cvrg(Insti)_UPY '!F28+'AT3C_cvrg(Insti)_UPY '!C28+'AT3C_cvrg(Insti)_UPY '!E28+'AT3C_cvrg(Insti)_UPY '!F28</f>
        <v>1077</v>
      </c>
      <c r="P29">
        <f>D29+'AT3B_cvrg(Insti)_UPY '!D28+'AT3C_cvrg(Insti)_UPY '!D28</f>
        <v>328</v>
      </c>
      <c r="Q29">
        <f>F29+'AT3B_cvrg(Insti)_UPY '!F28+'AT3C_cvrg(Insti)_UPY '!F28</f>
        <v>0</v>
      </c>
      <c r="R29">
        <f>C29+'AT3B_cvrg(Insti)_UPY '!C28+'AT3C_cvrg(Insti)_UPY '!C28</f>
        <v>1077</v>
      </c>
    </row>
    <row r="30" spans="1:18" ht="15">
      <c r="A30" s="346">
        <v>19</v>
      </c>
      <c r="B30" s="347" t="s">
        <v>904</v>
      </c>
      <c r="C30" s="353">
        <v>231</v>
      </c>
      <c r="D30" s="354">
        <v>10</v>
      </c>
      <c r="E30" s="355">
        <v>0</v>
      </c>
      <c r="F30" s="355">
        <v>0</v>
      </c>
      <c r="G30" s="10">
        <f t="shared" si="0"/>
        <v>241</v>
      </c>
      <c r="H30" s="9">
        <v>231</v>
      </c>
      <c r="I30" s="9">
        <v>10</v>
      </c>
      <c r="J30" s="9">
        <v>0</v>
      </c>
      <c r="K30" s="9">
        <v>0</v>
      </c>
      <c r="L30" s="9">
        <f t="shared" si="1"/>
        <v>241</v>
      </c>
      <c r="M30" s="9"/>
      <c r="N30" s="9"/>
      <c r="O30">
        <f>C30+E30+F30+'AT3B_cvrg(Insti)_UPY '!C29+'AT3B_cvrg(Insti)_UPY '!E29+'AT3B_cvrg(Insti)_UPY '!F29+'AT3C_cvrg(Insti)_UPY '!C29+'AT3C_cvrg(Insti)_UPY '!E29+'AT3C_cvrg(Insti)_UPY '!F29</f>
        <v>700</v>
      </c>
      <c r="P30">
        <f>D30+'AT3B_cvrg(Insti)_UPY '!D29+'AT3C_cvrg(Insti)_UPY '!D29</f>
        <v>258</v>
      </c>
      <c r="Q30">
        <f>F30+'AT3B_cvrg(Insti)_UPY '!F29+'AT3C_cvrg(Insti)_UPY '!F29</f>
        <v>0</v>
      </c>
      <c r="R30">
        <f>C30+'AT3B_cvrg(Insti)_UPY '!C29+'AT3C_cvrg(Insti)_UPY '!C29</f>
        <v>700</v>
      </c>
    </row>
    <row r="31" spans="1:18" ht="15">
      <c r="A31" s="348">
        <v>20</v>
      </c>
      <c r="B31" s="349" t="s">
        <v>905</v>
      </c>
      <c r="C31" s="353">
        <v>219</v>
      </c>
      <c r="D31" s="354">
        <v>8</v>
      </c>
      <c r="E31" s="355">
        <v>0</v>
      </c>
      <c r="F31" s="355">
        <v>0</v>
      </c>
      <c r="G31" s="10">
        <f t="shared" si="0"/>
        <v>227</v>
      </c>
      <c r="H31" s="9">
        <v>219</v>
      </c>
      <c r="I31" s="9">
        <v>8</v>
      </c>
      <c r="J31" s="9">
        <v>0</v>
      </c>
      <c r="K31" s="9">
        <v>0</v>
      </c>
      <c r="L31" s="9">
        <f t="shared" si="1"/>
        <v>227</v>
      </c>
      <c r="M31" s="9"/>
      <c r="N31" s="9"/>
      <c r="O31">
        <f>C31+E31+F31+'AT3B_cvrg(Insti)_UPY '!C30+'AT3B_cvrg(Insti)_UPY '!E30+'AT3B_cvrg(Insti)_UPY '!F30+'AT3C_cvrg(Insti)_UPY '!C30+'AT3C_cvrg(Insti)_UPY '!E30+'AT3C_cvrg(Insti)_UPY '!F30</f>
        <v>851</v>
      </c>
      <c r="P31">
        <f>D31+'AT3B_cvrg(Insti)_UPY '!D30+'AT3C_cvrg(Insti)_UPY '!D30</f>
        <v>226</v>
      </c>
      <c r="Q31">
        <f>F31+'AT3B_cvrg(Insti)_UPY '!F30+'AT3C_cvrg(Insti)_UPY '!F30</f>
        <v>0</v>
      </c>
      <c r="R31">
        <f>C31+'AT3B_cvrg(Insti)_UPY '!C30+'AT3C_cvrg(Insti)_UPY '!C30</f>
        <v>851</v>
      </c>
    </row>
    <row r="32" spans="1:19" ht="15">
      <c r="A32" s="346">
        <v>21</v>
      </c>
      <c r="B32" s="347" t="s">
        <v>906</v>
      </c>
      <c r="C32" s="353">
        <v>457</v>
      </c>
      <c r="D32" s="354">
        <v>5</v>
      </c>
      <c r="E32" s="355">
        <v>0</v>
      </c>
      <c r="F32" s="355">
        <v>0</v>
      </c>
      <c r="G32" s="10">
        <f t="shared" si="0"/>
        <v>462</v>
      </c>
      <c r="H32" s="9">
        <v>457</v>
      </c>
      <c r="I32" s="9">
        <v>5</v>
      </c>
      <c r="J32" s="9">
        <v>0</v>
      </c>
      <c r="K32" s="9">
        <v>0</v>
      </c>
      <c r="L32" s="9">
        <f t="shared" si="1"/>
        <v>462</v>
      </c>
      <c r="M32" s="9"/>
      <c r="N32" s="9"/>
      <c r="O32">
        <f>C32+E32+F32+'AT3B_cvrg(Insti)_UPY '!C31+'AT3B_cvrg(Insti)_UPY '!E31+'AT3B_cvrg(Insti)_UPY '!F31+'AT3C_cvrg(Insti)_UPY '!C31+'AT3C_cvrg(Insti)_UPY '!E31+'AT3C_cvrg(Insti)_UPY '!F31</f>
        <v>982</v>
      </c>
      <c r="P32">
        <f>D32+'AT3B_cvrg(Insti)_UPY '!D31+'AT3C_cvrg(Insti)_UPY '!D31</f>
        <v>105</v>
      </c>
      <c r="Q32">
        <f>F32+'AT3B_cvrg(Insti)_UPY '!F31+'AT3C_cvrg(Insti)_UPY '!F31</f>
        <v>0</v>
      </c>
      <c r="R32">
        <f>C32+'AT3B_cvrg(Insti)_UPY '!C31+'AT3C_cvrg(Insti)_UPY '!C31</f>
        <v>982</v>
      </c>
      <c r="S32">
        <f>R32+R33</f>
        <v>2177</v>
      </c>
    </row>
    <row r="33" spans="1:18" ht="17.25" customHeight="1">
      <c r="A33" s="346">
        <v>22</v>
      </c>
      <c r="B33" s="347" t="s">
        <v>907</v>
      </c>
      <c r="C33" s="353">
        <v>618</v>
      </c>
      <c r="D33" s="354">
        <v>1</v>
      </c>
      <c r="E33" s="355">
        <v>0</v>
      </c>
      <c r="F33" s="355">
        <v>0</v>
      </c>
      <c r="G33" s="10">
        <f t="shared" si="0"/>
        <v>619</v>
      </c>
      <c r="H33" s="9">
        <v>618</v>
      </c>
      <c r="I33" s="9">
        <v>1</v>
      </c>
      <c r="J33" s="9">
        <v>0</v>
      </c>
      <c r="K33" s="9">
        <v>0</v>
      </c>
      <c r="L33" s="9">
        <f t="shared" si="1"/>
        <v>619</v>
      </c>
      <c r="M33" s="9"/>
      <c r="N33" s="9"/>
      <c r="O33">
        <f>C33+E33+F33+'AT3B_cvrg(Insti)_UPY '!C32+'AT3B_cvrg(Insti)_UPY '!E32+'AT3B_cvrg(Insti)_UPY '!F32+'AT3C_cvrg(Insti)_UPY '!C32+'AT3C_cvrg(Insti)_UPY '!E32+'AT3C_cvrg(Insti)_UPY '!F32</f>
        <v>1195</v>
      </c>
      <c r="P33">
        <f>D33+'AT3B_cvrg(Insti)_UPY '!D32+'AT3C_cvrg(Insti)_UPY '!D32</f>
        <v>74</v>
      </c>
      <c r="Q33">
        <f>F33+'AT3B_cvrg(Insti)_UPY '!F32+'AT3C_cvrg(Insti)_UPY '!F32</f>
        <v>0</v>
      </c>
      <c r="R33">
        <f>C33+'AT3B_cvrg(Insti)_UPY '!C32+'AT3C_cvrg(Insti)_UPY '!C32</f>
        <v>1195</v>
      </c>
    </row>
    <row r="34" spans="1:18" ht="15">
      <c r="A34" s="346">
        <v>23</v>
      </c>
      <c r="B34" s="347" t="s">
        <v>908</v>
      </c>
      <c r="C34" s="353">
        <v>453</v>
      </c>
      <c r="D34" s="354">
        <v>6</v>
      </c>
      <c r="E34" s="355">
        <v>0</v>
      </c>
      <c r="F34" s="355">
        <v>0</v>
      </c>
      <c r="G34" s="10">
        <f t="shared" si="0"/>
        <v>459</v>
      </c>
      <c r="H34" s="9">
        <v>453</v>
      </c>
      <c r="I34" s="9">
        <v>6</v>
      </c>
      <c r="J34" s="9">
        <v>0</v>
      </c>
      <c r="K34" s="9">
        <v>0</v>
      </c>
      <c r="L34" s="9">
        <f t="shared" si="1"/>
        <v>459</v>
      </c>
      <c r="M34" s="9"/>
      <c r="N34" s="9"/>
      <c r="O34">
        <f>C34+E34+F34+'AT3B_cvrg(Insti)_UPY '!C33+'AT3B_cvrg(Insti)_UPY '!E33+'AT3B_cvrg(Insti)_UPY '!F33+'AT3C_cvrg(Insti)_UPY '!C33+'AT3C_cvrg(Insti)_UPY '!E33+'AT3C_cvrg(Insti)_UPY '!F33</f>
        <v>1300</v>
      </c>
      <c r="P34">
        <f>D34+'AT3B_cvrg(Insti)_UPY '!D33+'AT3C_cvrg(Insti)_UPY '!D33</f>
        <v>217</v>
      </c>
      <c r="Q34">
        <f>F34+'AT3B_cvrg(Insti)_UPY '!F33+'AT3C_cvrg(Insti)_UPY '!F33</f>
        <v>0</v>
      </c>
      <c r="R34">
        <f>C34+'AT3B_cvrg(Insti)_UPY '!C33+'AT3C_cvrg(Insti)_UPY '!C33</f>
        <v>1300</v>
      </c>
    </row>
    <row r="35" spans="1:18" ht="15">
      <c r="A35" s="346">
        <v>24</v>
      </c>
      <c r="B35" s="347" t="s">
        <v>909</v>
      </c>
      <c r="C35" s="353">
        <v>184</v>
      </c>
      <c r="D35" s="354">
        <v>8</v>
      </c>
      <c r="E35" s="355">
        <v>0</v>
      </c>
      <c r="F35" s="355">
        <v>0</v>
      </c>
      <c r="G35" s="10">
        <f t="shared" si="0"/>
        <v>192</v>
      </c>
      <c r="H35" s="9">
        <v>184</v>
      </c>
      <c r="I35" s="9">
        <v>8</v>
      </c>
      <c r="J35" s="9">
        <v>0</v>
      </c>
      <c r="K35" s="9">
        <v>0</v>
      </c>
      <c r="L35" s="9">
        <f t="shared" si="1"/>
        <v>192</v>
      </c>
      <c r="M35" s="9"/>
      <c r="N35" s="9"/>
      <c r="O35">
        <f>C35+E35+F35+'AT3B_cvrg(Insti)_UPY '!C34+'AT3B_cvrg(Insti)_UPY '!E34+'AT3B_cvrg(Insti)_UPY '!F34+'AT3C_cvrg(Insti)_UPY '!C34+'AT3C_cvrg(Insti)_UPY '!E34+'AT3C_cvrg(Insti)_UPY '!F34</f>
        <v>706</v>
      </c>
      <c r="P35">
        <f>D35+'AT3B_cvrg(Insti)_UPY '!D34+'AT3C_cvrg(Insti)_UPY '!D34</f>
        <v>145</v>
      </c>
      <c r="Q35">
        <f>F35+'AT3B_cvrg(Insti)_UPY '!F34+'AT3C_cvrg(Insti)_UPY '!F34</f>
        <v>0</v>
      </c>
      <c r="R35">
        <f>C35+'AT3B_cvrg(Insti)_UPY '!C34+'AT3C_cvrg(Insti)_UPY '!C34</f>
        <v>706</v>
      </c>
    </row>
    <row r="36" spans="1:19" ht="15">
      <c r="A36" s="346">
        <v>25</v>
      </c>
      <c r="B36" s="347" t="s">
        <v>910</v>
      </c>
      <c r="C36" s="353">
        <v>549</v>
      </c>
      <c r="D36" s="354">
        <v>5</v>
      </c>
      <c r="E36" s="355">
        <v>0</v>
      </c>
      <c r="F36" s="355">
        <v>0</v>
      </c>
      <c r="G36" s="10">
        <f t="shared" si="0"/>
        <v>554</v>
      </c>
      <c r="H36" s="9">
        <v>549</v>
      </c>
      <c r="I36" s="9">
        <v>5</v>
      </c>
      <c r="J36" s="9">
        <v>0</v>
      </c>
      <c r="K36" s="9">
        <v>0</v>
      </c>
      <c r="L36" s="9">
        <f t="shared" si="1"/>
        <v>554</v>
      </c>
      <c r="M36" s="9"/>
      <c r="N36" s="9"/>
      <c r="O36">
        <f>C36+E36+F36+'AT3B_cvrg(Insti)_UPY '!C35+'AT3B_cvrg(Insti)_UPY '!E35+'AT3B_cvrg(Insti)_UPY '!F35+'AT3C_cvrg(Insti)_UPY '!C35+'AT3C_cvrg(Insti)_UPY '!E35+'AT3C_cvrg(Insti)_UPY '!F35</f>
        <v>1519</v>
      </c>
      <c r="P36">
        <f>D36+'AT3B_cvrg(Insti)_UPY '!D35+'AT3C_cvrg(Insti)_UPY '!D35</f>
        <v>276</v>
      </c>
      <c r="Q36">
        <f>F36+'AT3B_cvrg(Insti)_UPY '!F35+'AT3C_cvrg(Insti)_UPY '!F35</f>
        <v>0</v>
      </c>
      <c r="R36">
        <f>C36+'AT3B_cvrg(Insti)_UPY '!C35+'AT3C_cvrg(Insti)_UPY '!C35</f>
        <v>1519</v>
      </c>
      <c r="S36">
        <f>R36+R37</f>
        <v>3466</v>
      </c>
    </row>
    <row r="37" spans="1:18" ht="16.5" customHeight="1">
      <c r="A37" s="346">
        <v>26</v>
      </c>
      <c r="B37" s="347" t="s">
        <v>911</v>
      </c>
      <c r="C37" s="353">
        <v>744</v>
      </c>
      <c r="D37" s="354">
        <v>14</v>
      </c>
      <c r="E37" s="355">
        <v>0</v>
      </c>
      <c r="F37" s="355">
        <v>0</v>
      </c>
      <c r="G37" s="10">
        <f t="shared" si="0"/>
        <v>758</v>
      </c>
      <c r="H37" s="9">
        <v>744</v>
      </c>
      <c r="I37" s="9">
        <v>14</v>
      </c>
      <c r="J37" s="9">
        <v>0</v>
      </c>
      <c r="K37" s="9">
        <v>0</v>
      </c>
      <c r="L37" s="9">
        <f t="shared" si="1"/>
        <v>758</v>
      </c>
      <c r="M37" s="9"/>
      <c r="N37" s="9"/>
      <c r="O37">
        <f>C37+E37+F37+'AT3B_cvrg(Insti)_UPY '!C36+'AT3B_cvrg(Insti)_UPY '!E36+'AT3B_cvrg(Insti)_UPY '!F36+'AT3C_cvrg(Insti)_UPY '!C36+'AT3C_cvrg(Insti)_UPY '!E36+'AT3C_cvrg(Insti)_UPY '!F36</f>
        <v>1947</v>
      </c>
      <c r="P37">
        <f>D37+'AT3B_cvrg(Insti)_UPY '!D36+'AT3C_cvrg(Insti)_UPY '!D36</f>
        <v>306</v>
      </c>
      <c r="Q37">
        <f>F37+'AT3B_cvrg(Insti)_UPY '!F36+'AT3C_cvrg(Insti)_UPY '!F36</f>
        <v>0</v>
      </c>
      <c r="R37">
        <f>C37+'AT3B_cvrg(Insti)_UPY '!C36+'AT3C_cvrg(Insti)_UPY '!C36</f>
        <v>1947</v>
      </c>
    </row>
    <row r="38" spans="1:18" ht="15">
      <c r="A38" s="346">
        <v>27</v>
      </c>
      <c r="B38" s="347" t="s">
        <v>912</v>
      </c>
      <c r="C38" s="353">
        <v>460</v>
      </c>
      <c r="D38" s="354">
        <v>9</v>
      </c>
      <c r="E38" s="355">
        <v>0</v>
      </c>
      <c r="F38" s="355">
        <v>0</v>
      </c>
      <c r="G38" s="10">
        <f t="shared" si="0"/>
        <v>469</v>
      </c>
      <c r="H38" s="9">
        <v>460</v>
      </c>
      <c r="I38" s="9">
        <v>9</v>
      </c>
      <c r="J38" s="9">
        <v>0</v>
      </c>
      <c r="K38" s="9">
        <v>0</v>
      </c>
      <c r="L38" s="9">
        <f t="shared" si="1"/>
        <v>469</v>
      </c>
      <c r="M38" s="9"/>
      <c r="N38" s="9"/>
      <c r="O38">
        <f>C38+E38+F38+'AT3B_cvrg(Insti)_UPY '!C37+'AT3B_cvrg(Insti)_UPY '!E37+'AT3B_cvrg(Insti)_UPY '!F37+'AT3C_cvrg(Insti)_UPY '!C37+'AT3C_cvrg(Insti)_UPY '!E37+'AT3C_cvrg(Insti)_UPY '!F37</f>
        <v>1447</v>
      </c>
      <c r="P38">
        <f>D38+'AT3B_cvrg(Insti)_UPY '!D37+'AT3C_cvrg(Insti)_UPY '!D37</f>
        <v>229</v>
      </c>
      <c r="Q38">
        <f>F38+'AT3B_cvrg(Insti)_UPY '!F37+'AT3C_cvrg(Insti)_UPY '!F37</f>
        <v>0</v>
      </c>
      <c r="R38">
        <f>C38+'AT3B_cvrg(Insti)_UPY '!C37+'AT3C_cvrg(Insti)_UPY '!C37</f>
        <v>1447</v>
      </c>
    </row>
    <row r="39" spans="1:18" ht="15">
      <c r="A39" s="346">
        <v>28</v>
      </c>
      <c r="B39" s="347" t="s">
        <v>913</v>
      </c>
      <c r="C39" s="353">
        <v>827</v>
      </c>
      <c r="D39" s="354">
        <v>35</v>
      </c>
      <c r="E39" s="355">
        <v>0</v>
      </c>
      <c r="F39" s="355">
        <v>0</v>
      </c>
      <c r="G39" s="10">
        <f t="shared" si="0"/>
        <v>862</v>
      </c>
      <c r="H39" s="9">
        <v>827</v>
      </c>
      <c r="I39" s="9">
        <v>35</v>
      </c>
      <c r="J39" s="9">
        <v>0</v>
      </c>
      <c r="K39" s="9">
        <v>0</v>
      </c>
      <c r="L39" s="9">
        <f t="shared" si="1"/>
        <v>862</v>
      </c>
      <c r="M39" s="9"/>
      <c r="N39" s="9"/>
      <c r="O39">
        <f>C39+E39+F39+'AT3B_cvrg(Insti)_UPY '!C38+'AT3B_cvrg(Insti)_UPY '!E38+'AT3B_cvrg(Insti)_UPY '!F38+'AT3C_cvrg(Insti)_UPY '!C38+'AT3C_cvrg(Insti)_UPY '!E38+'AT3C_cvrg(Insti)_UPY '!F38</f>
        <v>1976</v>
      </c>
      <c r="P39">
        <f>D39+'AT3B_cvrg(Insti)_UPY '!D38+'AT3C_cvrg(Insti)_UPY '!D38</f>
        <v>343</v>
      </c>
      <c r="Q39">
        <f>F39+'AT3B_cvrg(Insti)_UPY '!F38+'AT3C_cvrg(Insti)_UPY '!F38</f>
        <v>0</v>
      </c>
      <c r="R39">
        <f>C39+'AT3B_cvrg(Insti)_UPY '!C38+'AT3C_cvrg(Insti)_UPY '!C38</f>
        <v>1976</v>
      </c>
    </row>
    <row r="40" spans="1:18" ht="15">
      <c r="A40" s="346">
        <v>29</v>
      </c>
      <c r="B40" s="347" t="s">
        <v>914</v>
      </c>
      <c r="C40" s="353">
        <v>510</v>
      </c>
      <c r="D40" s="354">
        <v>8</v>
      </c>
      <c r="E40" s="355">
        <v>0</v>
      </c>
      <c r="F40" s="355">
        <v>21</v>
      </c>
      <c r="G40" s="10">
        <f t="shared" si="0"/>
        <v>539</v>
      </c>
      <c r="H40" s="9">
        <v>510</v>
      </c>
      <c r="I40" s="9">
        <v>8</v>
      </c>
      <c r="J40" s="9">
        <v>0</v>
      </c>
      <c r="K40" s="9">
        <v>21</v>
      </c>
      <c r="L40" s="9">
        <f t="shared" si="1"/>
        <v>539</v>
      </c>
      <c r="M40" s="9"/>
      <c r="N40" s="9"/>
      <c r="O40">
        <f>C40+E40+F40+'AT3B_cvrg(Insti)_UPY '!C39+'AT3B_cvrg(Insti)_UPY '!E39+'AT3B_cvrg(Insti)_UPY '!F39+'AT3C_cvrg(Insti)_UPY '!C39+'AT3C_cvrg(Insti)_UPY '!E39+'AT3C_cvrg(Insti)_UPY '!F39</f>
        <v>1424</v>
      </c>
      <c r="P40">
        <f>D40+'AT3B_cvrg(Insti)_UPY '!D39+'AT3C_cvrg(Insti)_UPY '!D39</f>
        <v>344</v>
      </c>
      <c r="Q40">
        <f>F40+'AT3B_cvrg(Insti)_UPY '!F39+'AT3C_cvrg(Insti)_UPY '!F39</f>
        <v>21</v>
      </c>
      <c r="R40">
        <f>C40+'AT3B_cvrg(Insti)_UPY '!C39+'AT3C_cvrg(Insti)_UPY '!C39</f>
        <v>1403</v>
      </c>
    </row>
    <row r="41" spans="1:18" ht="15">
      <c r="A41" s="346">
        <v>30</v>
      </c>
      <c r="B41" s="347" t="s">
        <v>915</v>
      </c>
      <c r="C41" s="353">
        <v>510</v>
      </c>
      <c r="D41" s="354">
        <v>3</v>
      </c>
      <c r="E41" s="355">
        <v>0</v>
      </c>
      <c r="F41" s="355">
        <v>0</v>
      </c>
      <c r="G41" s="10">
        <f t="shared" si="0"/>
        <v>513</v>
      </c>
      <c r="H41" s="9">
        <v>510</v>
      </c>
      <c r="I41" s="9">
        <v>3</v>
      </c>
      <c r="J41" s="9">
        <v>0</v>
      </c>
      <c r="K41" s="9">
        <v>0</v>
      </c>
      <c r="L41" s="9">
        <f t="shared" si="1"/>
        <v>513</v>
      </c>
      <c r="M41" s="9"/>
      <c r="N41" s="9"/>
      <c r="O41">
        <f>C41+E41+F41+'AT3B_cvrg(Insti)_UPY '!C40+'AT3B_cvrg(Insti)_UPY '!E40+'AT3B_cvrg(Insti)_UPY '!F40+'AT3C_cvrg(Insti)_UPY '!C40+'AT3C_cvrg(Insti)_UPY '!E40+'AT3C_cvrg(Insti)_UPY '!F40</f>
        <v>1513</v>
      </c>
      <c r="P41">
        <f>D41+'AT3B_cvrg(Insti)_UPY '!D40+'AT3C_cvrg(Insti)_UPY '!D40</f>
        <v>167</v>
      </c>
      <c r="Q41">
        <f>F41+'AT3B_cvrg(Insti)_UPY '!F40+'AT3C_cvrg(Insti)_UPY '!F40</f>
        <v>0</v>
      </c>
      <c r="R41">
        <f>C41+'AT3B_cvrg(Insti)_UPY '!C40+'AT3C_cvrg(Insti)_UPY '!C40</f>
        <v>1505</v>
      </c>
    </row>
    <row r="42" spans="1:18" ht="15">
      <c r="A42" s="346">
        <v>31</v>
      </c>
      <c r="B42" s="347" t="s">
        <v>916</v>
      </c>
      <c r="C42" s="353">
        <v>770</v>
      </c>
      <c r="D42" s="354">
        <v>15</v>
      </c>
      <c r="E42" s="355">
        <v>0</v>
      </c>
      <c r="F42" s="355">
        <v>0</v>
      </c>
      <c r="G42" s="10">
        <f t="shared" si="0"/>
        <v>785</v>
      </c>
      <c r="H42" s="9">
        <v>770</v>
      </c>
      <c r="I42" s="9">
        <v>15</v>
      </c>
      <c r="J42" s="9">
        <v>0</v>
      </c>
      <c r="K42" s="9">
        <v>0</v>
      </c>
      <c r="L42" s="9">
        <f t="shared" si="1"/>
        <v>785</v>
      </c>
      <c r="M42" s="9"/>
      <c r="N42" s="9"/>
      <c r="O42">
        <f>C42+E42+F42+'AT3B_cvrg(Insti)_UPY '!C41+'AT3B_cvrg(Insti)_UPY '!E41+'AT3B_cvrg(Insti)_UPY '!F41+'AT3C_cvrg(Insti)_UPY '!C41+'AT3C_cvrg(Insti)_UPY '!E41+'AT3C_cvrg(Insti)_UPY '!F41</f>
        <v>2033</v>
      </c>
      <c r="P42">
        <f>D42+'AT3B_cvrg(Insti)_UPY '!D41+'AT3C_cvrg(Insti)_UPY '!D41</f>
        <v>322</v>
      </c>
      <c r="Q42">
        <f>F42+'AT3B_cvrg(Insti)_UPY '!F41+'AT3C_cvrg(Insti)_UPY '!F41</f>
        <v>0</v>
      </c>
      <c r="R42">
        <f>C42+'AT3B_cvrg(Insti)_UPY '!C41+'AT3C_cvrg(Insti)_UPY '!C41</f>
        <v>2033</v>
      </c>
    </row>
    <row r="43" spans="1:18" ht="15">
      <c r="A43" s="346">
        <v>32</v>
      </c>
      <c r="B43" s="347" t="s">
        <v>917</v>
      </c>
      <c r="C43" s="353">
        <v>385</v>
      </c>
      <c r="D43" s="354">
        <v>2</v>
      </c>
      <c r="E43" s="355">
        <v>0</v>
      </c>
      <c r="F43" s="355">
        <v>0</v>
      </c>
      <c r="G43" s="10">
        <f t="shared" si="0"/>
        <v>387</v>
      </c>
      <c r="H43" s="9">
        <v>385</v>
      </c>
      <c r="I43" s="9">
        <v>2</v>
      </c>
      <c r="J43" s="9">
        <v>0</v>
      </c>
      <c r="K43" s="9">
        <v>0</v>
      </c>
      <c r="L43" s="9">
        <f t="shared" si="1"/>
        <v>387</v>
      </c>
      <c r="M43" s="9"/>
      <c r="N43" s="9"/>
      <c r="O43">
        <f>C43+E43+F43+'AT3B_cvrg(Insti)_UPY '!C42+'AT3B_cvrg(Insti)_UPY '!E42+'AT3B_cvrg(Insti)_UPY '!F42+'AT3C_cvrg(Insti)_UPY '!C42+'AT3C_cvrg(Insti)_UPY '!E42+'AT3C_cvrg(Insti)_UPY '!F42</f>
        <v>1095</v>
      </c>
      <c r="P43">
        <f>D43+'AT3B_cvrg(Insti)_UPY '!D42+'AT3C_cvrg(Insti)_UPY '!D42</f>
        <v>61</v>
      </c>
      <c r="Q43">
        <f>F43+'AT3B_cvrg(Insti)_UPY '!F42+'AT3C_cvrg(Insti)_UPY '!F42</f>
        <v>0</v>
      </c>
      <c r="R43">
        <f>C43+'AT3B_cvrg(Insti)_UPY '!C42+'AT3C_cvrg(Insti)_UPY '!C42</f>
        <v>1095</v>
      </c>
    </row>
    <row r="44" spans="1:18" ht="15">
      <c r="A44" s="346">
        <v>33</v>
      </c>
      <c r="B44" s="347" t="s">
        <v>918</v>
      </c>
      <c r="C44" s="353">
        <v>677</v>
      </c>
      <c r="D44" s="354">
        <v>8</v>
      </c>
      <c r="E44" s="355">
        <v>0</v>
      </c>
      <c r="F44" s="356">
        <v>1</v>
      </c>
      <c r="G44" s="10">
        <f t="shared" si="0"/>
        <v>686</v>
      </c>
      <c r="H44" s="9">
        <v>677</v>
      </c>
      <c r="I44" s="9">
        <v>8</v>
      </c>
      <c r="J44" s="9">
        <v>0</v>
      </c>
      <c r="K44" s="9">
        <v>1</v>
      </c>
      <c r="L44" s="9">
        <f t="shared" si="1"/>
        <v>686</v>
      </c>
      <c r="M44" s="9"/>
      <c r="N44" s="9"/>
      <c r="O44">
        <f>C44+E44+F44+'AT3B_cvrg(Insti)_UPY '!C43+'AT3B_cvrg(Insti)_UPY '!E43+'AT3B_cvrg(Insti)_UPY '!F43+'AT3C_cvrg(Insti)_UPY '!C43+'AT3C_cvrg(Insti)_UPY '!E43+'AT3C_cvrg(Insti)_UPY '!F43</f>
        <v>1634</v>
      </c>
      <c r="P44">
        <f>D44+'AT3B_cvrg(Insti)_UPY '!D43+'AT3C_cvrg(Insti)_UPY '!D43</f>
        <v>86</v>
      </c>
      <c r="Q44">
        <f>F44+'AT3B_cvrg(Insti)_UPY '!F43+'AT3C_cvrg(Insti)_UPY '!F43</f>
        <v>3</v>
      </c>
      <c r="R44">
        <f>C44+'AT3B_cvrg(Insti)_UPY '!C43+'AT3C_cvrg(Insti)_UPY '!C43</f>
        <v>1622</v>
      </c>
    </row>
    <row r="45" spans="1:18" ht="15">
      <c r="A45" s="346">
        <v>34</v>
      </c>
      <c r="B45" s="347" t="s">
        <v>919</v>
      </c>
      <c r="C45" s="353">
        <v>460</v>
      </c>
      <c r="D45" s="354">
        <v>2</v>
      </c>
      <c r="E45" s="355">
        <v>0</v>
      </c>
      <c r="F45" s="356">
        <v>0</v>
      </c>
      <c r="G45" s="10">
        <f t="shared" si="0"/>
        <v>462</v>
      </c>
      <c r="H45" s="9">
        <v>460</v>
      </c>
      <c r="I45" s="9">
        <v>2</v>
      </c>
      <c r="J45" s="9">
        <v>0</v>
      </c>
      <c r="K45" s="9">
        <v>0</v>
      </c>
      <c r="L45" s="9">
        <f t="shared" si="1"/>
        <v>462</v>
      </c>
      <c r="M45" s="9"/>
      <c r="N45" s="9"/>
      <c r="O45">
        <f>C45+E45+F45+'AT3B_cvrg(Insti)_UPY '!C44+'AT3B_cvrg(Insti)_UPY '!E44+'AT3B_cvrg(Insti)_UPY '!F44+'AT3C_cvrg(Insti)_UPY '!C44+'AT3C_cvrg(Insti)_UPY '!E44+'AT3C_cvrg(Insti)_UPY '!F44</f>
        <v>1044</v>
      </c>
      <c r="P45">
        <f>D45+'AT3B_cvrg(Insti)_UPY '!D44+'AT3C_cvrg(Insti)_UPY '!D44</f>
        <v>55</v>
      </c>
      <c r="Q45">
        <f>F45+'AT3B_cvrg(Insti)_UPY '!F44+'AT3C_cvrg(Insti)_UPY '!F44</f>
        <v>0</v>
      </c>
      <c r="R45">
        <f>C45+'AT3B_cvrg(Insti)_UPY '!C44+'AT3C_cvrg(Insti)_UPY '!C44</f>
        <v>1044</v>
      </c>
    </row>
    <row r="46" spans="1:18" ht="12.75">
      <c r="A46" s="652" t="s">
        <v>19</v>
      </c>
      <c r="B46" s="653"/>
      <c r="C46" s="30">
        <f>SUM(C12:C45)</f>
        <v>21019</v>
      </c>
      <c r="D46" s="30">
        <f aca="true" t="shared" si="2" ref="D46:N46">SUM(D12:D45)</f>
        <v>214</v>
      </c>
      <c r="E46" s="30">
        <f t="shared" si="2"/>
        <v>0</v>
      </c>
      <c r="F46" s="30">
        <f t="shared" si="2"/>
        <v>23</v>
      </c>
      <c r="G46" s="30">
        <f t="shared" si="2"/>
        <v>21256</v>
      </c>
      <c r="H46" s="30">
        <f t="shared" si="2"/>
        <v>21019</v>
      </c>
      <c r="I46" s="30">
        <f t="shared" si="2"/>
        <v>214</v>
      </c>
      <c r="J46" s="30">
        <f t="shared" si="2"/>
        <v>0</v>
      </c>
      <c r="K46" s="30">
        <f t="shared" si="2"/>
        <v>23</v>
      </c>
      <c r="L46" s="30">
        <f t="shared" si="2"/>
        <v>21256</v>
      </c>
      <c r="M46" s="30">
        <f t="shared" si="2"/>
        <v>1</v>
      </c>
      <c r="N46" s="30">
        <f t="shared" si="2"/>
        <v>0</v>
      </c>
      <c r="O46">
        <f>C46+E46+F46+'AT3B_cvrg(Insti)_UPY '!C45+'AT3B_cvrg(Insti)_UPY '!E45+'AT3B_cvrg(Insti)_UPY '!F45+'AT3C_cvrg(Insti)_UPY '!C45+'AT3C_cvrg(Insti)_UPY '!E45+'AT3C_cvrg(Insti)_UPY '!F45</f>
        <v>47966</v>
      </c>
      <c r="P46">
        <f>D46+'AT3B_cvrg(Insti)_UPY '!D45+'AT3C_cvrg(Insti)_UPY '!D45</f>
        <v>6608</v>
      </c>
      <c r="Q46">
        <f>F46+'AT3B_cvrg(Insti)_UPY '!F45+'AT3C_cvrg(Insti)_UPY '!F45</f>
        <v>37</v>
      </c>
      <c r="R46">
        <f>C46+'AT3B_cvrg(Insti)_UPY '!C45+'AT3C_cvrg(Insti)_UPY '!C45</f>
        <v>47908</v>
      </c>
    </row>
    <row r="47" spans="1:13" ht="12.75">
      <c r="A47" s="12"/>
      <c r="B47" s="13"/>
      <c r="C47" s="13"/>
      <c r="D47" s="13"/>
      <c r="E47" s="13"/>
      <c r="F47" s="13"/>
      <c r="G47" s="13"/>
      <c r="H47" s="13"/>
      <c r="I47" s="13"/>
      <c r="J47" s="13"/>
      <c r="K47" s="13"/>
      <c r="L47" s="13"/>
      <c r="M47" s="13"/>
    </row>
    <row r="48" ht="12.75">
      <c r="A48" s="11" t="s">
        <v>8</v>
      </c>
    </row>
    <row r="49" ht="12.75">
      <c r="A49" t="s">
        <v>9</v>
      </c>
    </row>
    <row r="50" spans="1:12" ht="12.75">
      <c r="A50" t="s">
        <v>10</v>
      </c>
      <c r="J50" s="12" t="s">
        <v>11</v>
      </c>
      <c r="K50" s="12"/>
      <c r="L50" s="12" t="s">
        <v>11</v>
      </c>
    </row>
    <row r="51" spans="1:12" ht="12.75">
      <c r="A51" s="16" t="s">
        <v>429</v>
      </c>
      <c r="J51" s="12"/>
      <c r="K51" s="12"/>
      <c r="L51" s="12"/>
    </row>
    <row r="52" spans="3:13" ht="12.75">
      <c r="C52" s="16" t="s">
        <v>430</v>
      </c>
      <c r="E52" s="13"/>
      <c r="F52" s="13"/>
      <c r="G52" s="13"/>
      <c r="H52" s="13"/>
      <c r="I52" s="13"/>
      <c r="J52" s="13"/>
      <c r="K52" s="13"/>
      <c r="L52" s="13"/>
      <c r="M52" s="13"/>
    </row>
    <row r="53" spans="3:13" ht="12.75">
      <c r="C53" s="16"/>
      <c r="E53" s="13"/>
      <c r="F53" s="13"/>
      <c r="G53" s="13"/>
      <c r="H53" s="13"/>
      <c r="I53" s="13"/>
      <c r="J53" s="13"/>
      <c r="K53" s="13"/>
      <c r="L53" s="13"/>
      <c r="M53" s="13"/>
    </row>
    <row r="54" spans="1:15" ht="15" customHeight="1">
      <c r="A54" s="14" t="s">
        <v>12</v>
      </c>
      <c r="B54" s="14"/>
      <c r="C54" s="14"/>
      <c r="D54" s="14"/>
      <c r="E54" s="14"/>
      <c r="F54" s="14"/>
      <c r="G54" s="14"/>
      <c r="H54" s="695" t="s">
        <v>13</v>
      </c>
      <c r="I54" s="695"/>
      <c r="J54" s="695"/>
      <c r="K54" s="695"/>
      <c r="L54" s="695"/>
      <c r="M54" s="559"/>
      <c r="N54" s="559"/>
      <c r="O54" s="559"/>
    </row>
    <row r="55" spans="2:14" ht="15" customHeight="1">
      <c r="B55" s="559"/>
      <c r="C55" s="559"/>
      <c r="D55" s="559"/>
      <c r="E55" s="559"/>
      <c r="F55" s="559"/>
      <c r="G55" s="559"/>
      <c r="H55" s="695" t="s">
        <v>14</v>
      </c>
      <c r="I55" s="695"/>
      <c r="J55" s="695"/>
      <c r="K55" s="695"/>
      <c r="L55" s="695"/>
      <c r="M55" s="559"/>
      <c r="N55" s="559"/>
    </row>
    <row r="56" spans="2:14" ht="15.75" customHeight="1">
      <c r="B56" s="559"/>
      <c r="C56" s="559"/>
      <c r="D56" s="559"/>
      <c r="E56" s="559"/>
      <c r="F56" s="559"/>
      <c r="G56" s="559"/>
      <c r="H56" s="695" t="s">
        <v>20</v>
      </c>
      <c r="I56" s="695"/>
      <c r="J56" s="695"/>
      <c r="K56" s="695"/>
      <c r="L56" s="695"/>
      <c r="M56" s="559"/>
      <c r="N56" s="559"/>
    </row>
    <row r="57" spans="8:14" ht="12.75">
      <c r="H57" s="15"/>
      <c r="I57" s="15"/>
      <c r="J57" s="1" t="s">
        <v>85</v>
      </c>
      <c r="K57" s="1"/>
      <c r="L57" s="1"/>
      <c r="M57" s="36"/>
      <c r="N57" s="36"/>
    </row>
    <row r="58" spans="1:13" ht="12.75">
      <c r="A58" s="746"/>
      <c r="B58" s="746"/>
      <c r="C58" s="746"/>
      <c r="D58" s="746"/>
      <c r="E58" s="746"/>
      <c r="F58" s="746"/>
      <c r="G58" s="746"/>
      <c r="H58" s="746"/>
      <c r="I58" s="746"/>
      <c r="J58" s="746"/>
      <c r="K58" s="746"/>
      <c r="L58" s="746"/>
      <c r="M58" s="746"/>
    </row>
  </sheetData>
  <sheetProtection/>
  <mergeCells count="18">
    <mergeCell ref="A58:M58"/>
    <mergeCell ref="H9:L9"/>
    <mergeCell ref="C9:G9"/>
    <mergeCell ref="N9:N10"/>
    <mergeCell ref="D1:I1"/>
    <mergeCell ref="A5:M5"/>
    <mergeCell ref="A3:M3"/>
    <mergeCell ref="A2:M2"/>
    <mergeCell ref="L1:M1"/>
    <mergeCell ref="B9:B10"/>
    <mergeCell ref="A7:B7"/>
    <mergeCell ref="M9:M10"/>
    <mergeCell ref="A9:A10"/>
    <mergeCell ref="H54:L54"/>
    <mergeCell ref="H55:L55"/>
    <mergeCell ref="H56:L56"/>
    <mergeCell ref="A46:B46"/>
    <mergeCell ref="L8:N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9" r:id="rId1"/>
</worksheet>
</file>

<file path=xl/worksheets/sheet9.xml><?xml version="1.0" encoding="utf-8"?>
<worksheet xmlns="http://schemas.openxmlformats.org/spreadsheetml/2006/main" xmlns:r="http://schemas.openxmlformats.org/officeDocument/2006/relationships">
  <sheetPr>
    <pageSetUpPr fitToPage="1"/>
  </sheetPr>
  <dimension ref="A1:S58"/>
  <sheetViews>
    <sheetView view="pageBreakPreview" zoomScale="90" zoomScaleSheetLayoutView="90" zoomScalePageLayoutView="0" workbookViewId="0" topLeftCell="A34">
      <selection activeCell="K48" sqref="K48"/>
    </sheetView>
  </sheetViews>
  <sheetFormatPr defaultColWidth="9.140625" defaultRowHeight="12.75"/>
  <cols>
    <col min="1" max="1" width="7.57421875" style="0" customWidth="1"/>
    <col min="2" max="2" width="21.8515625" style="0" customWidth="1"/>
    <col min="3" max="3" width="9.7109375" style="0" customWidth="1"/>
    <col min="5" max="5" width="9.57421875" style="0" customWidth="1"/>
    <col min="6" max="6" width="7.57421875" style="0" customWidth="1"/>
    <col min="7" max="7" width="8.421875" style="0" customWidth="1"/>
    <col min="8" max="8" width="10.57421875" style="0" customWidth="1"/>
    <col min="9" max="9" width="9.8515625" style="0" customWidth="1"/>
    <col min="12" max="12" width="7.57421875" style="0" customWidth="1"/>
    <col min="13" max="13" width="12.28125" style="0" customWidth="1"/>
    <col min="14" max="14" width="15.8515625" style="0" customWidth="1"/>
  </cols>
  <sheetData>
    <row r="1" spans="4:13" ht="12.75" customHeight="1">
      <c r="D1" s="668"/>
      <c r="E1" s="668"/>
      <c r="F1" s="668"/>
      <c r="G1" s="668"/>
      <c r="H1" s="668"/>
      <c r="I1" s="668"/>
      <c r="J1" s="668"/>
      <c r="K1" s="1"/>
      <c r="M1" s="104" t="s">
        <v>91</v>
      </c>
    </row>
    <row r="2" spans="1:14" ht="15">
      <c r="A2" s="749" t="s">
        <v>0</v>
      </c>
      <c r="B2" s="749"/>
      <c r="C2" s="749"/>
      <c r="D2" s="749"/>
      <c r="E2" s="749"/>
      <c r="F2" s="749"/>
      <c r="G2" s="749"/>
      <c r="H2" s="749"/>
      <c r="I2" s="749"/>
      <c r="J2" s="749"/>
      <c r="K2" s="749"/>
      <c r="L2" s="749"/>
      <c r="M2" s="749"/>
      <c r="N2" s="749"/>
    </row>
    <row r="3" spans="1:14" ht="20.25">
      <c r="A3" s="665" t="s">
        <v>704</v>
      </c>
      <c r="B3" s="665"/>
      <c r="C3" s="665"/>
      <c r="D3" s="665"/>
      <c r="E3" s="665"/>
      <c r="F3" s="665"/>
      <c r="G3" s="665"/>
      <c r="H3" s="665"/>
      <c r="I3" s="665"/>
      <c r="J3" s="665"/>
      <c r="K3" s="665"/>
      <c r="L3" s="665"/>
      <c r="M3" s="665"/>
      <c r="N3" s="665"/>
    </row>
    <row r="4" ht="11.25" customHeight="1"/>
    <row r="5" spans="1:14" ht="15.75">
      <c r="A5" s="666" t="s">
        <v>746</v>
      </c>
      <c r="B5" s="666"/>
      <c r="C5" s="666"/>
      <c r="D5" s="666"/>
      <c r="E5" s="666"/>
      <c r="F5" s="666"/>
      <c r="G5" s="666"/>
      <c r="H5" s="666"/>
      <c r="I5" s="666"/>
      <c r="J5" s="666"/>
      <c r="K5" s="666"/>
      <c r="L5" s="666"/>
      <c r="M5" s="666"/>
      <c r="N5" s="666"/>
    </row>
    <row r="7" spans="1:14" ht="12.75">
      <c r="A7" s="667" t="s">
        <v>1137</v>
      </c>
      <c r="B7" s="667"/>
      <c r="L7" s="745" t="s">
        <v>781</v>
      </c>
      <c r="M7" s="745"/>
      <c r="N7" s="745"/>
    </row>
    <row r="8" spans="1:14" ht="15.75" customHeight="1">
      <c r="A8" s="743" t="s">
        <v>2</v>
      </c>
      <c r="B8" s="743" t="s">
        <v>3</v>
      </c>
      <c r="C8" s="642" t="s">
        <v>4</v>
      </c>
      <c r="D8" s="642"/>
      <c r="E8" s="642"/>
      <c r="F8" s="642"/>
      <c r="G8" s="642"/>
      <c r="H8" s="642" t="s">
        <v>105</v>
      </c>
      <c r="I8" s="642"/>
      <c r="J8" s="642"/>
      <c r="K8" s="642"/>
      <c r="L8" s="642"/>
      <c r="M8" s="743" t="s">
        <v>135</v>
      </c>
      <c r="N8" s="662" t="s">
        <v>136</v>
      </c>
    </row>
    <row r="9" spans="1:19" ht="51">
      <c r="A9" s="744"/>
      <c r="B9" s="744"/>
      <c r="C9" s="5" t="s">
        <v>5</v>
      </c>
      <c r="D9" s="5" t="s">
        <v>6</v>
      </c>
      <c r="E9" s="5" t="s">
        <v>357</v>
      </c>
      <c r="F9" s="5" t="s">
        <v>103</v>
      </c>
      <c r="G9" s="5" t="s">
        <v>207</v>
      </c>
      <c r="H9" s="5" t="s">
        <v>5</v>
      </c>
      <c r="I9" s="5" t="s">
        <v>6</v>
      </c>
      <c r="J9" s="5" t="s">
        <v>357</v>
      </c>
      <c r="K9" s="5" t="s">
        <v>103</v>
      </c>
      <c r="L9" s="5" t="s">
        <v>206</v>
      </c>
      <c r="M9" s="744"/>
      <c r="N9" s="662"/>
      <c r="R9" s="9"/>
      <c r="S9" s="13"/>
    </row>
    <row r="10" spans="1:14" s="15" customFormat="1" ht="12.75">
      <c r="A10" s="5">
        <v>1</v>
      </c>
      <c r="B10" s="5">
        <v>2</v>
      </c>
      <c r="C10" s="5">
        <v>3</v>
      </c>
      <c r="D10" s="5">
        <v>4</v>
      </c>
      <c r="E10" s="5">
        <v>5</v>
      </c>
      <c r="F10" s="5">
        <v>6</v>
      </c>
      <c r="G10" s="5">
        <v>7</v>
      </c>
      <c r="H10" s="5">
        <v>8</v>
      </c>
      <c r="I10" s="5">
        <v>9</v>
      </c>
      <c r="J10" s="5">
        <v>10</v>
      </c>
      <c r="K10" s="5">
        <v>11</v>
      </c>
      <c r="L10" s="5">
        <v>12</v>
      </c>
      <c r="M10" s="5">
        <v>13</v>
      </c>
      <c r="N10" s="5">
        <v>14</v>
      </c>
    </row>
    <row r="11" spans="1:14" ht="15">
      <c r="A11" s="346">
        <v>1</v>
      </c>
      <c r="B11" s="347" t="s">
        <v>886</v>
      </c>
      <c r="C11" s="9">
        <v>265</v>
      </c>
      <c r="D11" s="9">
        <v>140</v>
      </c>
      <c r="E11" s="9">
        <v>0</v>
      </c>
      <c r="F11" s="9">
        <v>0</v>
      </c>
      <c r="G11" s="9">
        <f>SUM(C11:F11)</f>
        <v>405</v>
      </c>
      <c r="H11" s="9">
        <v>265</v>
      </c>
      <c r="I11" s="9">
        <v>140</v>
      </c>
      <c r="J11" s="9">
        <v>0</v>
      </c>
      <c r="K11" s="9">
        <v>0</v>
      </c>
      <c r="L11" s="9">
        <f>SUM(H11:K11)</f>
        <v>405</v>
      </c>
      <c r="M11" s="352"/>
      <c r="N11" s="9"/>
    </row>
    <row r="12" spans="1:14" ht="15">
      <c r="A12" s="346">
        <v>2</v>
      </c>
      <c r="B12" s="347" t="s">
        <v>887</v>
      </c>
      <c r="C12" s="9">
        <v>474</v>
      </c>
      <c r="D12" s="9">
        <v>152</v>
      </c>
      <c r="E12" s="9">
        <v>0</v>
      </c>
      <c r="F12" s="9">
        <v>0</v>
      </c>
      <c r="G12" s="9">
        <f aca="true" t="shared" si="0" ref="G12:G44">SUM(C12:F12)</f>
        <v>626</v>
      </c>
      <c r="H12" s="9">
        <v>474</v>
      </c>
      <c r="I12" s="9">
        <v>152</v>
      </c>
      <c r="J12" s="9">
        <v>0</v>
      </c>
      <c r="K12" s="9">
        <v>0</v>
      </c>
      <c r="L12" s="9">
        <f aca="true" t="shared" si="1" ref="L12:L44">SUM(H12:K12)</f>
        <v>626</v>
      </c>
      <c r="M12" s="352"/>
      <c r="N12" s="9"/>
    </row>
    <row r="13" spans="1:14" ht="15">
      <c r="A13" s="346">
        <v>3</v>
      </c>
      <c r="B13" s="347" t="s">
        <v>888</v>
      </c>
      <c r="C13" s="9">
        <v>828</v>
      </c>
      <c r="D13" s="9">
        <v>66</v>
      </c>
      <c r="E13" s="9">
        <v>0</v>
      </c>
      <c r="F13" s="9">
        <v>0</v>
      </c>
      <c r="G13" s="9">
        <f t="shared" si="0"/>
        <v>894</v>
      </c>
      <c r="H13" s="9">
        <v>828</v>
      </c>
      <c r="I13" s="9">
        <v>66</v>
      </c>
      <c r="J13" s="9">
        <v>0</v>
      </c>
      <c r="K13" s="9">
        <v>0</v>
      </c>
      <c r="L13" s="9">
        <f t="shared" si="1"/>
        <v>894</v>
      </c>
      <c r="M13" s="352"/>
      <c r="N13" s="9"/>
    </row>
    <row r="14" spans="1:14" ht="15">
      <c r="A14" s="346">
        <v>4</v>
      </c>
      <c r="B14" s="347" t="s">
        <v>889</v>
      </c>
      <c r="C14" s="9">
        <v>719</v>
      </c>
      <c r="D14" s="9">
        <v>138</v>
      </c>
      <c r="E14" s="9">
        <v>0</v>
      </c>
      <c r="F14" s="9">
        <v>0</v>
      </c>
      <c r="G14" s="9">
        <f t="shared" si="0"/>
        <v>857</v>
      </c>
      <c r="H14" s="9">
        <v>719</v>
      </c>
      <c r="I14" s="9">
        <v>138</v>
      </c>
      <c r="J14" s="9">
        <v>0</v>
      </c>
      <c r="K14" s="9">
        <v>0</v>
      </c>
      <c r="L14" s="9">
        <f t="shared" si="1"/>
        <v>857</v>
      </c>
      <c r="M14" s="352"/>
      <c r="N14" s="9"/>
    </row>
    <row r="15" spans="1:14" ht="15">
      <c r="A15" s="346">
        <v>5</v>
      </c>
      <c r="B15" s="347" t="s">
        <v>890</v>
      </c>
      <c r="C15" s="9">
        <v>937</v>
      </c>
      <c r="D15" s="9">
        <v>94</v>
      </c>
      <c r="E15" s="9">
        <v>0</v>
      </c>
      <c r="F15" s="9">
        <v>8</v>
      </c>
      <c r="G15" s="9">
        <f t="shared" si="0"/>
        <v>1039</v>
      </c>
      <c r="H15" s="9">
        <v>937</v>
      </c>
      <c r="I15" s="9">
        <v>94</v>
      </c>
      <c r="J15" s="9">
        <v>0</v>
      </c>
      <c r="K15" s="9">
        <v>8</v>
      </c>
      <c r="L15" s="9">
        <f t="shared" si="1"/>
        <v>1039</v>
      </c>
      <c r="M15" s="352"/>
      <c r="N15" s="9"/>
    </row>
    <row r="16" spans="1:14" ht="15">
      <c r="A16" s="346">
        <v>6</v>
      </c>
      <c r="B16" s="347" t="s">
        <v>891</v>
      </c>
      <c r="C16" s="9">
        <v>433</v>
      </c>
      <c r="D16" s="9">
        <v>14</v>
      </c>
      <c r="E16" s="9">
        <v>0</v>
      </c>
      <c r="F16" s="9">
        <v>0</v>
      </c>
      <c r="G16" s="9">
        <f t="shared" si="0"/>
        <v>447</v>
      </c>
      <c r="H16" s="9">
        <v>433</v>
      </c>
      <c r="I16" s="9">
        <v>14</v>
      </c>
      <c r="J16" s="9">
        <v>0</v>
      </c>
      <c r="K16" s="9">
        <v>0</v>
      </c>
      <c r="L16" s="9">
        <f t="shared" si="1"/>
        <v>447</v>
      </c>
      <c r="M16" s="352"/>
      <c r="N16" s="9"/>
    </row>
    <row r="17" spans="1:14" ht="15">
      <c r="A17" s="346">
        <v>7</v>
      </c>
      <c r="B17" s="347" t="s">
        <v>892</v>
      </c>
      <c r="C17" s="9">
        <v>446</v>
      </c>
      <c r="D17" s="9">
        <v>23</v>
      </c>
      <c r="E17" s="9">
        <v>0</v>
      </c>
      <c r="F17" s="9">
        <v>0</v>
      </c>
      <c r="G17" s="9">
        <f t="shared" si="0"/>
        <v>469</v>
      </c>
      <c r="H17" s="9">
        <v>446</v>
      </c>
      <c r="I17" s="9">
        <v>23</v>
      </c>
      <c r="J17" s="9">
        <v>0</v>
      </c>
      <c r="K17" s="9">
        <v>0</v>
      </c>
      <c r="L17" s="9">
        <f t="shared" si="1"/>
        <v>469</v>
      </c>
      <c r="M17" s="352"/>
      <c r="N17" s="9"/>
    </row>
    <row r="18" spans="1:14" ht="15">
      <c r="A18" s="346">
        <v>8</v>
      </c>
      <c r="B18" s="347" t="s">
        <v>893</v>
      </c>
      <c r="C18" s="9">
        <v>614</v>
      </c>
      <c r="D18" s="9">
        <v>43</v>
      </c>
      <c r="E18" s="9">
        <v>0</v>
      </c>
      <c r="F18" s="9">
        <v>1</v>
      </c>
      <c r="G18" s="9">
        <f t="shared" si="0"/>
        <v>658</v>
      </c>
      <c r="H18" s="9">
        <v>614</v>
      </c>
      <c r="I18" s="9">
        <v>43</v>
      </c>
      <c r="J18" s="9">
        <v>0</v>
      </c>
      <c r="K18" s="9">
        <v>1</v>
      </c>
      <c r="L18" s="9">
        <f t="shared" si="1"/>
        <v>658</v>
      </c>
      <c r="M18" s="352"/>
      <c r="N18" s="9"/>
    </row>
    <row r="19" spans="1:14" ht="15">
      <c r="A19" s="346">
        <v>9</v>
      </c>
      <c r="B19" s="347" t="s">
        <v>894</v>
      </c>
      <c r="C19" s="9">
        <v>518</v>
      </c>
      <c r="D19" s="9">
        <v>47</v>
      </c>
      <c r="E19" s="9">
        <v>0</v>
      </c>
      <c r="F19" s="9">
        <v>0</v>
      </c>
      <c r="G19" s="9">
        <f t="shared" si="0"/>
        <v>565</v>
      </c>
      <c r="H19" s="9">
        <v>518</v>
      </c>
      <c r="I19" s="9">
        <v>47</v>
      </c>
      <c r="J19" s="9">
        <v>0</v>
      </c>
      <c r="K19" s="9">
        <v>0</v>
      </c>
      <c r="L19" s="9">
        <f t="shared" si="1"/>
        <v>565</v>
      </c>
      <c r="M19" s="352"/>
      <c r="N19" s="9"/>
    </row>
    <row r="20" spans="1:14" ht="15">
      <c r="A20" s="346">
        <v>10</v>
      </c>
      <c r="B20" s="347" t="s">
        <v>895</v>
      </c>
      <c r="C20" s="9">
        <v>743</v>
      </c>
      <c r="D20" s="9">
        <v>46</v>
      </c>
      <c r="E20" s="9">
        <v>0</v>
      </c>
      <c r="F20" s="9">
        <v>0</v>
      </c>
      <c r="G20" s="9">
        <f t="shared" si="0"/>
        <v>789</v>
      </c>
      <c r="H20" s="9">
        <v>743</v>
      </c>
      <c r="I20" s="9">
        <v>46</v>
      </c>
      <c r="J20" s="9">
        <v>0</v>
      </c>
      <c r="K20" s="9">
        <v>0</v>
      </c>
      <c r="L20" s="9">
        <f t="shared" si="1"/>
        <v>789</v>
      </c>
      <c r="M20" s="352"/>
      <c r="N20" s="9"/>
    </row>
    <row r="21" spans="1:14" ht="15">
      <c r="A21" s="346">
        <v>11</v>
      </c>
      <c r="B21" s="347" t="s">
        <v>896</v>
      </c>
      <c r="C21" s="9">
        <v>528</v>
      </c>
      <c r="D21" s="9">
        <v>9</v>
      </c>
      <c r="E21" s="9">
        <v>0</v>
      </c>
      <c r="F21" s="9">
        <v>0</v>
      </c>
      <c r="G21" s="9">
        <f t="shared" si="0"/>
        <v>537</v>
      </c>
      <c r="H21" s="9">
        <v>528</v>
      </c>
      <c r="I21" s="9">
        <v>9</v>
      </c>
      <c r="J21" s="9">
        <v>0</v>
      </c>
      <c r="K21" s="9">
        <v>0</v>
      </c>
      <c r="L21" s="9">
        <f t="shared" si="1"/>
        <v>537</v>
      </c>
      <c r="M21" s="352"/>
      <c r="N21" s="9"/>
    </row>
    <row r="22" spans="1:14" ht="15">
      <c r="A22" s="346">
        <v>12</v>
      </c>
      <c r="B22" s="347" t="s">
        <v>897</v>
      </c>
      <c r="C22" s="9">
        <v>943</v>
      </c>
      <c r="D22" s="9">
        <v>127</v>
      </c>
      <c r="E22" s="9">
        <v>0</v>
      </c>
      <c r="F22" s="9">
        <v>1</v>
      </c>
      <c r="G22" s="9">
        <f t="shared" si="0"/>
        <v>1071</v>
      </c>
      <c r="H22" s="9">
        <v>943</v>
      </c>
      <c r="I22" s="9">
        <v>127</v>
      </c>
      <c r="J22" s="9">
        <v>0</v>
      </c>
      <c r="K22" s="9">
        <v>1</v>
      </c>
      <c r="L22" s="9">
        <f t="shared" si="1"/>
        <v>1071</v>
      </c>
      <c r="M22" s="352"/>
      <c r="N22" s="9"/>
    </row>
    <row r="23" spans="1:14" ht="15">
      <c r="A23" s="346">
        <v>13</v>
      </c>
      <c r="B23" s="347" t="s">
        <v>898</v>
      </c>
      <c r="C23" s="9">
        <v>812</v>
      </c>
      <c r="D23" s="9">
        <v>55</v>
      </c>
      <c r="E23" s="9">
        <v>0</v>
      </c>
      <c r="F23" s="9">
        <v>0</v>
      </c>
      <c r="G23" s="9">
        <f t="shared" si="0"/>
        <v>867</v>
      </c>
      <c r="H23" s="9">
        <v>812</v>
      </c>
      <c r="I23" s="9">
        <v>55</v>
      </c>
      <c r="J23" s="9">
        <v>0</v>
      </c>
      <c r="K23" s="9">
        <v>0</v>
      </c>
      <c r="L23" s="9">
        <f t="shared" si="1"/>
        <v>867</v>
      </c>
      <c r="M23" s="352"/>
      <c r="N23" s="9"/>
    </row>
    <row r="24" spans="1:14" ht="15">
      <c r="A24" s="346">
        <v>14</v>
      </c>
      <c r="B24" s="347" t="s">
        <v>899</v>
      </c>
      <c r="C24" s="9">
        <v>405</v>
      </c>
      <c r="D24" s="9">
        <v>37</v>
      </c>
      <c r="E24" s="9">
        <v>0</v>
      </c>
      <c r="F24" s="9">
        <v>1</v>
      </c>
      <c r="G24" s="9">
        <f t="shared" si="0"/>
        <v>443</v>
      </c>
      <c r="H24" s="9">
        <v>405</v>
      </c>
      <c r="I24" s="9">
        <v>37</v>
      </c>
      <c r="J24" s="9">
        <v>0</v>
      </c>
      <c r="K24" s="9">
        <v>1</v>
      </c>
      <c r="L24" s="9">
        <f t="shared" si="1"/>
        <v>443</v>
      </c>
      <c r="M24" s="352"/>
      <c r="N24" s="9"/>
    </row>
    <row r="25" spans="1:14" ht="15">
      <c r="A25" s="346">
        <v>15</v>
      </c>
      <c r="B25" s="347" t="s">
        <v>900</v>
      </c>
      <c r="C25" s="9">
        <v>259</v>
      </c>
      <c r="D25" s="9">
        <v>10</v>
      </c>
      <c r="E25" s="9">
        <v>0</v>
      </c>
      <c r="F25" s="9">
        <v>0</v>
      </c>
      <c r="G25" s="9">
        <f t="shared" si="0"/>
        <v>269</v>
      </c>
      <c r="H25" s="9">
        <v>259</v>
      </c>
      <c r="I25" s="9">
        <v>10</v>
      </c>
      <c r="J25" s="9">
        <v>0</v>
      </c>
      <c r="K25" s="9">
        <v>0</v>
      </c>
      <c r="L25" s="9">
        <f t="shared" si="1"/>
        <v>269</v>
      </c>
      <c r="M25" s="352"/>
      <c r="N25" s="9"/>
    </row>
    <row r="26" spans="1:14" ht="15">
      <c r="A26" s="346">
        <v>16</v>
      </c>
      <c r="B26" s="347" t="s">
        <v>901</v>
      </c>
      <c r="C26" s="9">
        <v>959</v>
      </c>
      <c r="D26" s="9">
        <v>46</v>
      </c>
      <c r="E26" s="9">
        <v>0</v>
      </c>
      <c r="F26" s="9">
        <v>0</v>
      </c>
      <c r="G26" s="9">
        <f t="shared" si="0"/>
        <v>1005</v>
      </c>
      <c r="H26" s="9">
        <v>959</v>
      </c>
      <c r="I26" s="9">
        <v>46</v>
      </c>
      <c r="J26" s="9">
        <v>0</v>
      </c>
      <c r="K26" s="9">
        <v>0</v>
      </c>
      <c r="L26" s="9">
        <f t="shared" si="1"/>
        <v>1005</v>
      </c>
      <c r="M26" s="352"/>
      <c r="N26" s="9"/>
    </row>
    <row r="27" spans="1:14" ht="15">
      <c r="A27" s="346">
        <v>17</v>
      </c>
      <c r="B27" s="347" t="s">
        <v>902</v>
      </c>
      <c r="C27" s="9">
        <v>667</v>
      </c>
      <c r="D27" s="9">
        <v>28</v>
      </c>
      <c r="E27" s="9">
        <v>0</v>
      </c>
      <c r="F27" s="9">
        <v>0</v>
      </c>
      <c r="G27" s="9">
        <f t="shared" si="0"/>
        <v>695</v>
      </c>
      <c r="H27" s="9">
        <v>667</v>
      </c>
      <c r="I27" s="9">
        <v>28</v>
      </c>
      <c r="J27" s="9">
        <v>0</v>
      </c>
      <c r="K27" s="9">
        <v>0</v>
      </c>
      <c r="L27" s="9">
        <f t="shared" si="1"/>
        <v>695</v>
      </c>
      <c r="M27" s="352"/>
      <c r="N27" s="9"/>
    </row>
    <row r="28" spans="1:14" ht="15">
      <c r="A28" s="348">
        <v>18</v>
      </c>
      <c r="B28" s="349" t="s">
        <v>903</v>
      </c>
      <c r="C28" s="9">
        <v>660</v>
      </c>
      <c r="D28" s="9">
        <v>195</v>
      </c>
      <c r="E28" s="9">
        <v>0</v>
      </c>
      <c r="F28" s="9">
        <v>0</v>
      </c>
      <c r="G28" s="9">
        <f t="shared" si="0"/>
        <v>855</v>
      </c>
      <c r="H28" s="9">
        <v>660</v>
      </c>
      <c r="I28" s="9">
        <v>195</v>
      </c>
      <c r="J28" s="9">
        <v>0</v>
      </c>
      <c r="K28" s="9">
        <v>0</v>
      </c>
      <c r="L28" s="9">
        <f t="shared" si="1"/>
        <v>855</v>
      </c>
      <c r="M28" s="352"/>
      <c r="N28" s="9"/>
    </row>
    <row r="29" spans="1:14" ht="15">
      <c r="A29" s="346">
        <v>19</v>
      </c>
      <c r="B29" s="347" t="s">
        <v>904</v>
      </c>
      <c r="C29" s="9">
        <v>363</v>
      </c>
      <c r="D29" s="9">
        <v>171</v>
      </c>
      <c r="E29" s="9">
        <v>0</v>
      </c>
      <c r="F29" s="9">
        <v>0</v>
      </c>
      <c r="G29" s="9">
        <f t="shared" si="0"/>
        <v>534</v>
      </c>
      <c r="H29" s="9">
        <v>363</v>
      </c>
      <c r="I29" s="9">
        <v>171</v>
      </c>
      <c r="J29" s="9">
        <v>0</v>
      </c>
      <c r="K29" s="9">
        <v>0</v>
      </c>
      <c r="L29" s="9">
        <f t="shared" si="1"/>
        <v>534</v>
      </c>
      <c r="M29" s="352"/>
      <c r="N29" s="9"/>
    </row>
    <row r="30" spans="1:14" ht="15">
      <c r="A30" s="348">
        <v>20</v>
      </c>
      <c r="B30" s="349" t="s">
        <v>905</v>
      </c>
      <c r="C30" s="9">
        <v>539</v>
      </c>
      <c r="D30" s="9">
        <v>96</v>
      </c>
      <c r="E30" s="9">
        <v>0</v>
      </c>
      <c r="F30" s="9">
        <v>0</v>
      </c>
      <c r="G30" s="9">
        <f t="shared" si="0"/>
        <v>635</v>
      </c>
      <c r="H30" s="9">
        <v>539</v>
      </c>
      <c r="I30" s="9">
        <v>96</v>
      </c>
      <c r="J30" s="9">
        <v>0</v>
      </c>
      <c r="K30" s="9">
        <v>0</v>
      </c>
      <c r="L30" s="9">
        <f t="shared" si="1"/>
        <v>635</v>
      </c>
      <c r="M30" s="352"/>
      <c r="N30" s="9"/>
    </row>
    <row r="31" spans="1:14" ht="15">
      <c r="A31" s="346">
        <v>21</v>
      </c>
      <c r="B31" s="347" t="s">
        <v>906</v>
      </c>
      <c r="C31" s="9">
        <v>480</v>
      </c>
      <c r="D31" s="9">
        <v>12</v>
      </c>
      <c r="E31" s="9">
        <v>0</v>
      </c>
      <c r="F31" s="9">
        <v>0</v>
      </c>
      <c r="G31" s="9">
        <f t="shared" si="0"/>
        <v>492</v>
      </c>
      <c r="H31" s="9">
        <v>480</v>
      </c>
      <c r="I31" s="9">
        <v>12</v>
      </c>
      <c r="J31" s="9">
        <v>0</v>
      </c>
      <c r="K31" s="9">
        <v>0</v>
      </c>
      <c r="L31" s="9">
        <f t="shared" si="1"/>
        <v>492</v>
      </c>
      <c r="M31" s="352"/>
      <c r="N31" s="9"/>
    </row>
    <row r="32" spans="1:14" ht="30">
      <c r="A32" s="346">
        <v>22</v>
      </c>
      <c r="B32" s="347" t="s">
        <v>907</v>
      </c>
      <c r="C32" s="9">
        <v>507</v>
      </c>
      <c r="D32" s="9">
        <v>14</v>
      </c>
      <c r="E32" s="9">
        <v>0</v>
      </c>
      <c r="F32" s="9">
        <v>0</v>
      </c>
      <c r="G32" s="9">
        <f t="shared" si="0"/>
        <v>521</v>
      </c>
      <c r="H32" s="9">
        <v>507</v>
      </c>
      <c r="I32" s="9">
        <v>14</v>
      </c>
      <c r="J32" s="9">
        <v>0</v>
      </c>
      <c r="K32" s="9">
        <v>0</v>
      </c>
      <c r="L32" s="9">
        <f t="shared" si="1"/>
        <v>521</v>
      </c>
      <c r="M32" s="352"/>
      <c r="N32" s="9"/>
    </row>
    <row r="33" spans="1:14" ht="15">
      <c r="A33" s="346">
        <v>23</v>
      </c>
      <c r="B33" s="347" t="s">
        <v>908</v>
      </c>
      <c r="C33" s="9">
        <v>705</v>
      </c>
      <c r="D33" s="9">
        <v>54</v>
      </c>
      <c r="E33" s="9">
        <v>0</v>
      </c>
      <c r="F33" s="9">
        <v>0</v>
      </c>
      <c r="G33" s="9">
        <f t="shared" si="0"/>
        <v>759</v>
      </c>
      <c r="H33" s="9">
        <v>705</v>
      </c>
      <c r="I33" s="9">
        <v>54</v>
      </c>
      <c r="J33" s="9">
        <v>0</v>
      </c>
      <c r="K33" s="9">
        <v>0</v>
      </c>
      <c r="L33" s="9">
        <f t="shared" si="1"/>
        <v>759</v>
      </c>
      <c r="M33" s="352"/>
      <c r="N33" s="9"/>
    </row>
    <row r="34" spans="1:14" ht="15">
      <c r="A34" s="346">
        <v>24</v>
      </c>
      <c r="B34" s="347" t="s">
        <v>909</v>
      </c>
      <c r="C34" s="9">
        <v>428</v>
      </c>
      <c r="D34" s="9">
        <v>40</v>
      </c>
      <c r="E34" s="9">
        <v>0</v>
      </c>
      <c r="F34" s="9">
        <v>0</v>
      </c>
      <c r="G34" s="9">
        <f t="shared" si="0"/>
        <v>468</v>
      </c>
      <c r="H34" s="9">
        <v>428</v>
      </c>
      <c r="I34" s="9">
        <v>40</v>
      </c>
      <c r="J34" s="9">
        <v>0</v>
      </c>
      <c r="K34" s="9">
        <v>0</v>
      </c>
      <c r="L34" s="9">
        <f t="shared" si="1"/>
        <v>468</v>
      </c>
      <c r="M34" s="352"/>
      <c r="N34" s="9"/>
    </row>
    <row r="35" spans="1:14" ht="15">
      <c r="A35" s="346">
        <v>25</v>
      </c>
      <c r="B35" s="347" t="s">
        <v>910</v>
      </c>
      <c r="C35" s="9">
        <v>835</v>
      </c>
      <c r="D35" s="9">
        <v>51</v>
      </c>
      <c r="E35" s="9">
        <v>0</v>
      </c>
      <c r="F35" s="9">
        <v>0</v>
      </c>
      <c r="G35" s="9">
        <f t="shared" si="0"/>
        <v>886</v>
      </c>
      <c r="H35" s="9">
        <v>835</v>
      </c>
      <c r="I35" s="9">
        <v>51</v>
      </c>
      <c r="J35" s="9">
        <v>0</v>
      </c>
      <c r="K35" s="9">
        <v>0</v>
      </c>
      <c r="L35" s="9">
        <f t="shared" si="1"/>
        <v>886</v>
      </c>
      <c r="M35" s="352"/>
      <c r="N35" s="9"/>
    </row>
    <row r="36" spans="1:14" ht="15">
      <c r="A36" s="346">
        <v>26</v>
      </c>
      <c r="B36" s="347" t="s">
        <v>911</v>
      </c>
      <c r="C36" s="9">
        <v>1047</v>
      </c>
      <c r="D36" s="9">
        <v>137</v>
      </c>
      <c r="E36" s="9">
        <v>0</v>
      </c>
      <c r="F36" s="9">
        <v>0</v>
      </c>
      <c r="G36" s="9">
        <f t="shared" si="0"/>
        <v>1184</v>
      </c>
      <c r="H36" s="9">
        <v>1047</v>
      </c>
      <c r="I36" s="9">
        <v>137</v>
      </c>
      <c r="J36" s="9">
        <v>0</v>
      </c>
      <c r="K36" s="9">
        <v>0</v>
      </c>
      <c r="L36" s="9">
        <f t="shared" si="1"/>
        <v>1184</v>
      </c>
      <c r="M36" s="352"/>
      <c r="N36" s="9"/>
    </row>
    <row r="37" spans="1:14" ht="15">
      <c r="A37" s="346">
        <v>27</v>
      </c>
      <c r="B37" s="347" t="s">
        <v>912</v>
      </c>
      <c r="C37" s="9">
        <v>828</v>
      </c>
      <c r="D37" s="9">
        <v>100</v>
      </c>
      <c r="E37" s="9">
        <v>0</v>
      </c>
      <c r="F37" s="9">
        <v>0</v>
      </c>
      <c r="G37" s="9">
        <f t="shared" si="0"/>
        <v>928</v>
      </c>
      <c r="H37" s="9">
        <v>828</v>
      </c>
      <c r="I37" s="9">
        <v>100</v>
      </c>
      <c r="J37" s="9">
        <v>0</v>
      </c>
      <c r="K37" s="9">
        <v>0</v>
      </c>
      <c r="L37" s="9">
        <f t="shared" si="1"/>
        <v>928</v>
      </c>
      <c r="M37" s="352"/>
      <c r="N37" s="9"/>
    </row>
    <row r="38" spans="1:14" ht="15">
      <c r="A38" s="346">
        <v>28</v>
      </c>
      <c r="B38" s="347" t="s">
        <v>913</v>
      </c>
      <c r="C38" s="9">
        <v>1022</v>
      </c>
      <c r="D38" s="9">
        <v>104</v>
      </c>
      <c r="E38" s="9">
        <v>0</v>
      </c>
      <c r="F38" s="9">
        <v>0</v>
      </c>
      <c r="G38" s="9">
        <f t="shared" si="0"/>
        <v>1126</v>
      </c>
      <c r="H38" s="9">
        <v>1022</v>
      </c>
      <c r="I38" s="9">
        <v>104</v>
      </c>
      <c r="J38" s="9">
        <v>0</v>
      </c>
      <c r="K38" s="9">
        <v>0</v>
      </c>
      <c r="L38" s="9">
        <f t="shared" si="1"/>
        <v>1126</v>
      </c>
      <c r="M38" s="352"/>
      <c r="N38" s="9"/>
    </row>
    <row r="39" spans="1:14" ht="15">
      <c r="A39" s="346">
        <v>29</v>
      </c>
      <c r="B39" s="347" t="s">
        <v>914</v>
      </c>
      <c r="C39" s="9">
        <v>731</v>
      </c>
      <c r="D39" s="9">
        <v>199</v>
      </c>
      <c r="E39" s="9">
        <v>0</v>
      </c>
      <c r="F39" s="9">
        <v>0</v>
      </c>
      <c r="G39" s="9">
        <f t="shared" si="0"/>
        <v>930</v>
      </c>
      <c r="H39" s="9">
        <v>731</v>
      </c>
      <c r="I39" s="9">
        <v>199</v>
      </c>
      <c r="J39" s="9">
        <v>0</v>
      </c>
      <c r="K39" s="9">
        <v>0</v>
      </c>
      <c r="L39" s="9">
        <f t="shared" si="1"/>
        <v>930</v>
      </c>
      <c r="M39" s="352"/>
      <c r="N39" s="9"/>
    </row>
    <row r="40" spans="1:14" ht="15">
      <c r="A40" s="346">
        <v>30</v>
      </c>
      <c r="B40" s="347" t="s">
        <v>915</v>
      </c>
      <c r="C40" s="9">
        <v>822</v>
      </c>
      <c r="D40" s="9">
        <v>75</v>
      </c>
      <c r="E40" s="9">
        <v>0</v>
      </c>
      <c r="F40" s="9">
        <v>0</v>
      </c>
      <c r="G40" s="9">
        <f t="shared" si="0"/>
        <v>897</v>
      </c>
      <c r="H40" s="9">
        <v>822</v>
      </c>
      <c r="I40" s="9">
        <v>75</v>
      </c>
      <c r="J40" s="9">
        <v>0</v>
      </c>
      <c r="K40" s="9">
        <v>0</v>
      </c>
      <c r="L40" s="9">
        <f t="shared" si="1"/>
        <v>897</v>
      </c>
      <c r="M40" s="352"/>
      <c r="N40" s="9"/>
    </row>
    <row r="41" spans="1:14" ht="15">
      <c r="A41" s="346">
        <v>31</v>
      </c>
      <c r="B41" s="347" t="s">
        <v>916</v>
      </c>
      <c r="C41" s="9">
        <v>986</v>
      </c>
      <c r="D41" s="9">
        <v>192</v>
      </c>
      <c r="E41" s="9">
        <v>0</v>
      </c>
      <c r="F41" s="9">
        <v>0</v>
      </c>
      <c r="G41" s="9">
        <f t="shared" si="0"/>
        <v>1178</v>
      </c>
      <c r="H41" s="9">
        <v>986</v>
      </c>
      <c r="I41" s="9">
        <v>192</v>
      </c>
      <c r="J41" s="9">
        <v>0</v>
      </c>
      <c r="K41" s="9">
        <v>0</v>
      </c>
      <c r="L41" s="9">
        <f t="shared" si="1"/>
        <v>1178</v>
      </c>
      <c r="M41" s="352"/>
      <c r="N41" s="9"/>
    </row>
    <row r="42" spans="1:14" ht="15">
      <c r="A42" s="346">
        <v>32</v>
      </c>
      <c r="B42" s="347" t="s">
        <v>917</v>
      </c>
      <c r="C42" s="9">
        <v>566</v>
      </c>
      <c r="D42" s="9">
        <v>26</v>
      </c>
      <c r="E42" s="9">
        <v>0</v>
      </c>
      <c r="F42" s="9">
        <v>0</v>
      </c>
      <c r="G42" s="9">
        <f t="shared" si="0"/>
        <v>592</v>
      </c>
      <c r="H42" s="9">
        <v>566</v>
      </c>
      <c r="I42" s="9">
        <v>26</v>
      </c>
      <c r="J42" s="9">
        <v>0</v>
      </c>
      <c r="K42" s="9">
        <v>0</v>
      </c>
      <c r="L42" s="9">
        <f t="shared" si="1"/>
        <v>592</v>
      </c>
      <c r="M42" s="352"/>
      <c r="N42" s="9"/>
    </row>
    <row r="43" spans="1:14" ht="15">
      <c r="A43" s="346">
        <v>33</v>
      </c>
      <c r="B43" s="347" t="s">
        <v>918</v>
      </c>
      <c r="C43" s="9">
        <v>769</v>
      </c>
      <c r="D43" s="9">
        <v>45</v>
      </c>
      <c r="E43" s="9">
        <v>0</v>
      </c>
      <c r="F43" s="9">
        <v>2</v>
      </c>
      <c r="G43" s="9">
        <f t="shared" si="0"/>
        <v>816</v>
      </c>
      <c r="H43" s="9">
        <v>769</v>
      </c>
      <c r="I43" s="9">
        <v>45</v>
      </c>
      <c r="J43" s="9">
        <v>0</v>
      </c>
      <c r="K43" s="9">
        <v>2</v>
      </c>
      <c r="L43" s="9">
        <f t="shared" si="1"/>
        <v>816</v>
      </c>
      <c r="M43" s="352"/>
      <c r="N43" s="9"/>
    </row>
    <row r="44" spans="1:14" ht="15">
      <c r="A44" s="346">
        <v>34</v>
      </c>
      <c r="B44" s="347" t="s">
        <v>919</v>
      </c>
      <c r="C44" s="9">
        <v>463</v>
      </c>
      <c r="D44" s="9">
        <v>36</v>
      </c>
      <c r="E44" s="9">
        <v>0</v>
      </c>
      <c r="F44" s="9">
        <v>0</v>
      </c>
      <c r="G44" s="9">
        <f t="shared" si="0"/>
        <v>499</v>
      </c>
      <c r="H44" s="9">
        <v>463</v>
      </c>
      <c r="I44" s="9">
        <v>36</v>
      </c>
      <c r="J44" s="9">
        <v>0</v>
      </c>
      <c r="K44" s="9">
        <v>0</v>
      </c>
      <c r="L44" s="9">
        <f t="shared" si="1"/>
        <v>499</v>
      </c>
      <c r="M44" s="352"/>
      <c r="N44" s="9"/>
    </row>
    <row r="45" spans="1:14" ht="12.75">
      <c r="A45" s="3" t="s">
        <v>19</v>
      </c>
      <c r="B45" s="9"/>
      <c r="C45" s="9">
        <f>SUM(C11:C44)</f>
        <v>22301</v>
      </c>
      <c r="D45" s="9">
        <f aca="true" t="shared" si="2" ref="D45:L45">SUM(D11:D44)</f>
        <v>2622</v>
      </c>
      <c r="E45" s="9">
        <f t="shared" si="2"/>
        <v>0</v>
      </c>
      <c r="F45" s="9">
        <f t="shared" si="2"/>
        <v>13</v>
      </c>
      <c r="G45" s="9">
        <f t="shared" si="2"/>
        <v>24936</v>
      </c>
      <c r="H45" s="9">
        <f t="shared" si="2"/>
        <v>22301</v>
      </c>
      <c r="I45" s="9">
        <f t="shared" si="2"/>
        <v>2622</v>
      </c>
      <c r="J45" s="9">
        <f t="shared" si="2"/>
        <v>0</v>
      </c>
      <c r="K45" s="9">
        <f t="shared" si="2"/>
        <v>13</v>
      </c>
      <c r="L45" s="9">
        <f t="shared" si="2"/>
        <v>24936</v>
      </c>
      <c r="M45" s="350"/>
      <c r="N45" s="9"/>
    </row>
    <row r="46" spans="1:14" ht="12.75">
      <c r="A46" s="12"/>
      <c r="B46" s="13"/>
      <c r="C46" s="13"/>
      <c r="D46" s="13"/>
      <c r="E46" s="13"/>
      <c r="F46" s="13"/>
      <c r="G46" s="13"/>
      <c r="H46" s="13"/>
      <c r="I46" s="13"/>
      <c r="J46" s="13"/>
      <c r="K46" s="13"/>
      <c r="L46" s="13"/>
      <c r="M46" s="13"/>
      <c r="N46" s="13"/>
    </row>
    <row r="47" spans="1:11" ht="12.75">
      <c r="A47" s="11" t="s">
        <v>8</v>
      </c>
      <c r="K47">
        <f>8382+24936</f>
        <v>33318</v>
      </c>
    </row>
    <row r="48" ht="12.75">
      <c r="A48" t="s">
        <v>9</v>
      </c>
    </row>
    <row r="49" spans="1:14" ht="12.75">
      <c r="A49" t="s">
        <v>10</v>
      </c>
      <c r="L49" s="12" t="s">
        <v>11</v>
      </c>
      <c r="M49" s="12"/>
      <c r="N49" s="12" t="s">
        <v>11</v>
      </c>
    </row>
    <row r="50" spans="1:12" ht="12.75">
      <c r="A50" s="16" t="s">
        <v>429</v>
      </c>
      <c r="J50" s="12"/>
      <c r="K50" s="12"/>
      <c r="L50" s="12"/>
    </row>
    <row r="51" spans="3:13" ht="12.75">
      <c r="C51" s="16" t="s">
        <v>430</v>
      </c>
      <c r="E51" s="13"/>
      <c r="F51" s="13"/>
      <c r="G51" s="13"/>
      <c r="H51" s="13"/>
      <c r="I51" s="13"/>
      <c r="J51" s="13"/>
      <c r="K51" s="13"/>
      <c r="L51" s="13"/>
      <c r="M51" s="13"/>
    </row>
    <row r="52" spans="5:14" ht="12.75">
      <c r="E52" s="13"/>
      <c r="F52" s="13"/>
      <c r="G52" s="13"/>
      <c r="H52" s="13"/>
      <c r="I52" s="13"/>
      <c r="J52" s="13"/>
      <c r="K52" s="13"/>
      <c r="L52" s="13"/>
      <c r="M52" s="13"/>
      <c r="N52" s="13"/>
    </row>
    <row r="53" spans="5:14" ht="12.75">
      <c r="E53" s="13"/>
      <c r="F53" s="13"/>
      <c r="G53" s="13"/>
      <c r="H53" s="13"/>
      <c r="I53" s="13"/>
      <c r="J53" s="13"/>
      <c r="K53" s="13"/>
      <c r="L53" s="13"/>
      <c r="M53" s="13"/>
      <c r="N53" s="13"/>
    </row>
    <row r="54" spans="1:15" ht="15" customHeight="1">
      <c r="A54" s="14" t="s">
        <v>12</v>
      </c>
      <c r="B54" s="14"/>
      <c r="C54" s="14"/>
      <c r="D54" s="14"/>
      <c r="E54" s="14"/>
      <c r="F54" s="14"/>
      <c r="G54" s="14"/>
      <c r="H54" s="695" t="s">
        <v>13</v>
      </c>
      <c r="I54" s="695"/>
      <c r="J54" s="695"/>
      <c r="K54" s="695"/>
      <c r="L54" s="695"/>
      <c r="M54" s="559"/>
      <c r="N54" s="559"/>
      <c r="O54" s="559"/>
    </row>
    <row r="55" spans="2:14" ht="15" customHeight="1">
      <c r="B55" s="559"/>
      <c r="C55" s="559"/>
      <c r="D55" s="559"/>
      <c r="E55" s="559"/>
      <c r="F55" s="559"/>
      <c r="G55" s="559"/>
      <c r="H55" s="695" t="s">
        <v>14</v>
      </c>
      <c r="I55" s="695"/>
      <c r="J55" s="695"/>
      <c r="K55" s="695"/>
      <c r="L55" s="695"/>
      <c r="M55" s="559"/>
      <c r="N55" s="559"/>
    </row>
    <row r="56" spans="2:14" ht="15.75" customHeight="1">
      <c r="B56" s="559"/>
      <c r="C56" s="559"/>
      <c r="D56" s="559"/>
      <c r="E56" s="559"/>
      <c r="F56" s="559"/>
      <c r="G56" s="559"/>
      <c r="H56" s="695" t="s">
        <v>20</v>
      </c>
      <c r="I56" s="695"/>
      <c r="J56" s="695"/>
      <c r="K56" s="695"/>
      <c r="L56" s="695"/>
      <c r="M56" s="559"/>
      <c r="N56" s="559"/>
    </row>
    <row r="57" spans="8:14" ht="12.75">
      <c r="H57" s="15"/>
      <c r="I57" s="15"/>
      <c r="J57" s="1" t="s">
        <v>85</v>
      </c>
      <c r="K57" s="1"/>
      <c r="L57" s="1"/>
      <c r="M57" s="36"/>
      <c r="N57" s="36"/>
    </row>
    <row r="58" spans="1:14" ht="12.75">
      <c r="A58" s="746"/>
      <c r="B58" s="746"/>
      <c r="C58" s="746"/>
      <c r="D58" s="746"/>
      <c r="E58" s="746"/>
      <c r="F58" s="746"/>
      <c r="G58" s="746"/>
      <c r="H58" s="746"/>
      <c r="I58" s="746"/>
      <c r="J58" s="746"/>
      <c r="K58" s="746"/>
      <c r="L58" s="746"/>
      <c r="M58" s="746"/>
      <c r="N58" s="746"/>
    </row>
  </sheetData>
  <sheetProtection/>
  <mergeCells count="16">
    <mergeCell ref="A58:N58"/>
    <mergeCell ref="M8:M9"/>
    <mergeCell ref="N8:N9"/>
    <mergeCell ref="A8:A9"/>
    <mergeCell ref="B8:B9"/>
    <mergeCell ref="C8:G8"/>
    <mergeCell ref="H54:L54"/>
    <mergeCell ref="H55:L55"/>
    <mergeCell ref="H56:L56"/>
    <mergeCell ref="H8:L8"/>
    <mergeCell ref="D1:J1"/>
    <mergeCell ref="A2:N2"/>
    <mergeCell ref="A3:N3"/>
    <mergeCell ref="A5:N5"/>
    <mergeCell ref="L7:N7"/>
    <mergeCell ref="A7:B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cp:lastPrinted>2019-05-11T12:38:52Z</cp:lastPrinted>
  <dcterms:created xsi:type="dcterms:W3CDTF">1996-10-14T23:33:28Z</dcterms:created>
  <dcterms:modified xsi:type="dcterms:W3CDTF">2019-05-12T16:13:09Z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